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6795"/>
  </bookViews>
  <sheets>
    <sheet name="成交表格" sheetId="1" r:id="rId1"/>
    <sheet name="价格辅助列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17" i="1" l="1" a="1"/>
  <c r="C17" i="1" s="1"/>
  <c r="I65" i="1" l="1" a="1"/>
  <c r="I65" i="1" s="1"/>
  <c r="H65" i="1" a="1"/>
  <c r="H65" i="1" s="1"/>
  <c r="H52" i="1" a="1"/>
  <c r="H52" i="1" s="1"/>
  <c r="I52" i="1" a="1"/>
  <c r="I52" i="1" s="1"/>
  <c r="H17" i="1" l="1" a="1"/>
  <c r="H17" i="1" s="1"/>
  <c r="E37" i="1" l="1"/>
  <c r="M10" i="1" l="1"/>
  <c r="J54" i="1" a="1"/>
  <c r="J54" i="1" s="1"/>
  <c r="O67" i="1" l="1"/>
  <c r="J67" i="1"/>
  <c r="E67" i="1"/>
  <c r="O66" i="1"/>
  <c r="M66" i="1"/>
  <c r="M67" i="1" s="1"/>
  <c r="J66" i="1"/>
  <c r="E66" i="1"/>
  <c r="D66" i="1" a="1"/>
  <c r="D66" i="1" s="1"/>
  <c r="K65" i="1"/>
  <c r="J65" i="1" a="1"/>
  <c r="J65" i="1" s="1"/>
  <c r="F65" i="1"/>
  <c r="E65" i="1"/>
  <c r="D65" i="1" a="1"/>
  <c r="D65" i="1" s="1"/>
  <c r="C65" i="1" a="1"/>
  <c r="E54" i="1"/>
  <c r="O53" i="1"/>
  <c r="I53" i="1" s="1" a="1"/>
  <c r="M53" i="1"/>
  <c r="M54" i="1" s="1"/>
  <c r="J53" i="1" a="1"/>
  <c r="J53" i="1" s="1"/>
  <c r="E53" i="1"/>
  <c r="K52" i="1"/>
  <c r="J52" i="1"/>
  <c r="F52" i="1"/>
  <c r="E52" i="1"/>
  <c r="D52" i="1" a="1"/>
  <c r="D52" i="1" s="1"/>
  <c r="C52" i="1" a="1"/>
  <c r="C52" i="1" s="1"/>
  <c r="O36" i="1"/>
  <c r="O37" i="1" s="1"/>
  <c r="M36" i="1"/>
  <c r="C36" i="1" s="1" a="1"/>
  <c r="C36" i="1" s="1"/>
  <c r="C37" i="1" s="1"/>
  <c r="J36" i="1"/>
  <c r="H53" i="1" l="1" a="1"/>
  <c r="H67" i="1" a="1"/>
  <c r="H67" i="1" s="1"/>
  <c r="I67" i="1" a="1"/>
  <c r="I67" i="1" s="1"/>
  <c r="H66" i="1" a="1"/>
  <c r="H66" i="1" s="1"/>
  <c r="I66" i="1" a="1"/>
  <c r="I66" i="1" s="1"/>
  <c r="M37" i="1"/>
  <c r="C53" i="1" a="1"/>
  <c r="D67" i="1" a="1"/>
  <c r="D67" i="1" s="1"/>
  <c r="C67" i="1" a="1"/>
  <c r="C67" i="1" s="1"/>
  <c r="O54" i="1"/>
  <c r="H54" i="1" s="1" a="1"/>
  <c r="H54" i="1" s="1"/>
  <c r="D54" i="1" a="1"/>
  <c r="D54" i="1" s="1"/>
  <c r="C54" i="1" a="1"/>
  <c r="C54" i="1" s="1"/>
  <c r="H53" i="1"/>
  <c r="I53" i="1"/>
  <c r="C65" i="1"/>
  <c r="H36" i="1" a="1"/>
  <c r="E36" i="1"/>
  <c r="D36" i="1" a="1"/>
  <c r="K35" i="1"/>
  <c r="J35" i="1"/>
  <c r="I35" i="1" a="1"/>
  <c r="I35" i="1" s="1"/>
  <c r="H35" i="1" a="1"/>
  <c r="H35" i="1" s="1"/>
  <c r="H4" i="1" s="1"/>
  <c r="F35" i="1"/>
  <c r="E35" i="1"/>
  <c r="D35" i="1" a="1"/>
  <c r="D35" i="1" s="1"/>
  <c r="C35" i="1" a="1"/>
  <c r="J19" i="1"/>
  <c r="I54" i="1" l="1" a="1"/>
  <c r="I54" i="1" s="1"/>
  <c r="D36" i="1"/>
  <c r="D37" i="1" s="1"/>
  <c r="C35" i="1"/>
  <c r="E19" i="1"/>
  <c r="O18" i="1"/>
  <c r="O19" i="1" s="1"/>
  <c r="H19" i="1" s="1" a="1"/>
  <c r="H19" i="1" s="1"/>
  <c r="H6" i="1" s="1"/>
  <c r="M18" i="1"/>
  <c r="J18" i="1"/>
  <c r="E18" i="1"/>
  <c r="K17" i="1"/>
  <c r="J17" i="1"/>
  <c r="I17" i="1" a="1"/>
  <c r="I17" i="1" s="1"/>
  <c r="I4" i="1" s="1"/>
  <c r="E17" i="1"/>
  <c r="D17" i="1" a="1"/>
  <c r="D17" i="1" s="1"/>
  <c r="C10" i="1" a="1"/>
  <c r="E10" i="1" a="1"/>
  <c r="E10" i="1" s="1"/>
  <c r="F9" i="1"/>
  <c r="F17" i="1" s="1"/>
  <c r="E9" i="1" a="1"/>
  <c r="E9" i="1" s="1"/>
  <c r="D9" i="1" a="1"/>
  <c r="D9" i="1" s="1"/>
  <c r="C9" i="1" a="1"/>
  <c r="C9" i="1" s="1"/>
  <c r="I6" i="1" l="1"/>
  <c r="C4" i="1"/>
  <c r="D4" i="1"/>
  <c r="M19" i="1"/>
  <c r="D18" i="1" a="1"/>
  <c r="D18" i="1" s="1"/>
  <c r="H18" i="1" a="1"/>
  <c r="H18" i="1" s="1"/>
  <c r="I18" i="1" a="1"/>
  <c r="I18" i="1" s="1"/>
  <c r="I19" i="1" a="1"/>
  <c r="I19" i="1" s="1"/>
  <c r="E7" i="1"/>
  <c r="D19" i="1" l="1" a="1"/>
  <c r="D19" i="1" s="1"/>
  <c r="D7" i="1" s="1"/>
  <c r="C19" i="1" a="1"/>
  <c r="C19" i="1" s="1"/>
  <c r="C7" i="1" s="1"/>
  <c r="J6" i="1"/>
  <c r="E6" i="1"/>
  <c r="J5" i="1"/>
  <c r="E5" i="1" l="1"/>
  <c r="J4" i="1"/>
  <c r="J8" i="1" s="1"/>
  <c r="E4" i="1"/>
  <c r="H2" i="1"/>
  <c r="C66" i="1" a="1"/>
  <c r="C66" i="1" s="1"/>
  <c r="C53" i="1"/>
  <c r="D53" i="1" a="1"/>
  <c r="D53" i="1" s="1"/>
  <c r="D6" i="1" s="1"/>
  <c r="I36" i="1" a="1"/>
  <c r="I36" i="1" s="1"/>
  <c r="H36" i="1"/>
  <c r="D10" i="1" a="1"/>
  <c r="D10" i="1" s="1"/>
  <c r="D5" i="1" s="1"/>
  <c r="C10" i="1"/>
  <c r="C5" i="1" s="1"/>
  <c r="H5" i="1" l="1"/>
  <c r="I5" i="1"/>
  <c r="E8" i="1"/>
  <c r="C18" i="1" a="1"/>
  <c r="C18" i="1" s="1"/>
  <c r="C6" i="1" s="1"/>
</calcChain>
</file>

<file path=xl/sharedStrings.xml><?xml version="1.0" encoding="utf-8"?>
<sst xmlns="http://schemas.openxmlformats.org/spreadsheetml/2006/main" count="130" uniqueCount="83">
  <si>
    <t>豆油</t>
    <phoneticPr fontId="2" type="noConversion"/>
  </si>
  <si>
    <t>棕榈油</t>
    <phoneticPr fontId="2" type="noConversion"/>
  </si>
  <si>
    <t>品种</t>
    <phoneticPr fontId="2" type="noConversion"/>
  </si>
  <si>
    <t>数量(吨)</t>
    <phoneticPr fontId="2" type="noConversion"/>
  </si>
  <si>
    <t>山东汇总</t>
    <phoneticPr fontId="2" type="noConversion"/>
  </si>
  <si>
    <t>东三省汇总</t>
    <phoneticPr fontId="2" type="noConversion"/>
  </si>
  <si>
    <r>
      <rPr>
        <b/>
        <sz val="10"/>
        <color rgb="FFFF0000"/>
        <rFont val="宋体"/>
        <family val="3"/>
        <charset val="134"/>
      </rPr>
      <t>华南汇总</t>
    </r>
    <phoneticPr fontId="2" type="noConversion"/>
  </si>
  <si>
    <r>
      <rPr>
        <b/>
        <sz val="10"/>
        <color rgb="FFFF0000"/>
        <rFont val="宋体"/>
        <family val="3"/>
        <charset val="134"/>
      </rPr>
      <t>华东汇总</t>
    </r>
    <phoneticPr fontId="2" type="noConversion"/>
  </si>
  <si>
    <t>华北汇总</t>
    <phoneticPr fontId="2" type="noConversion"/>
  </si>
  <si>
    <t>一级豆油</t>
    <phoneticPr fontId="2" type="noConversion"/>
  </si>
  <si>
    <r>
      <t>24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</si>
  <si>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一级豆油</t>
    <phoneticPr fontId="2" type="noConversion"/>
  </si>
  <si>
    <r>
      <t>24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</si>
  <si>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一级豆油</t>
    <phoneticPr fontId="2" type="noConversion"/>
  </si>
  <si>
    <t>四级豆油</t>
    <phoneticPr fontId="2" type="noConversion"/>
  </si>
  <si>
    <t>价格区间(元/吨）</t>
    <phoneticPr fontId="2" type="noConversion"/>
  </si>
  <si>
    <t>最大值</t>
    <phoneticPr fontId="2" type="noConversion"/>
  </si>
  <si>
    <t>最小值</t>
    <phoneticPr fontId="2" type="noConversion"/>
  </si>
  <si>
    <t>三级豆油</t>
    <phoneticPr fontId="2" type="noConversion"/>
  </si>
  <si>
    <t>一级豆油</t>
    <phoneticPr fontId="2" type="noConversion"/>
  </si>
  <si>
    <t>辅助价格列</t>
    <phoneticPr fontId="2" type="noConversion"/>
  </si>
  <si>
    <t>豆油</t>
    <phoneticPr fontId="2" type="noConversion"/>
  </si>
  <si>
    <t>棕榈油</t>
    <phoneticPr fontId="2" type="noConversion"/>
  </si>
  <si>
    <r>
      <t>18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</si>
  <si>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毛豆油</t>
    <phoneticPr fontId="2" type="noConversion"/>
  </si>
  <si>
    <t>四级豆油</t>
    <phoneticPr fontId="2" type="noConversion"/>
  </si>
  <si>
    <t>全国汇总</t>
    <phoneticPr fontId="2" type="noConversion"/>
  </si>
  <si>
    <t>一级豆油</t>
    <phoneticPr fontId="2" type="noConversion"/>
  </si>
  <si>
    <t>三级豆油</t>
    <phoneticPr fontId="2" type="noConversion"/>
  </si>
  <si>
    <t>毛豆油</t>
    <phoneticPr fontId="2" type="noConversion"/>
  </si>
  <si>
    <t>24度</t>
    <phoneticPr fontId="2" type="noConversion"/>
  </si>
  <si>
    <t>18度</t>
    <phoneticPr fontId="2" type="noConversion"/>
  </si>
  <si>
    <t>毛豆油</t>
    <phoneticPr fontId="2" type="noConversion"/>
  </si>
  <si>
    <r>
      <t>18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</si>
  <si>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总量</t>
    <phoneticPr fontId="2" type="noConversion"/>
  </si>
  <si>
    <t>总量</t>
    <phoneticPr fontId="2" type="noConversion"/>
  </si>
  <si>
    <t>一级豆油</t>
  </si>
  <si>
    <t>三级豆油</t>
  </si>
  <si>
    <t>四级豆油</t>
  </si>
  <si>
    <t>毛豆油</t>
  </si>
  <si>
    <t>24度</t>
  </si>
  <si>
    <t>18度</t>
  </si>
  <si>
    <t>8度</t>
  </si>
  <si>
    <r>
      <t>18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</si>
  <si>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r>
      <t>10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</si>
  <si>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8度、10度</t>
    <phoneticPr fontId="2" type="noConversion"/>
  </si>
  <si>
    <t>合同基差</t>
    <phoneticPr fontId="2" type="noConversion"/>
  </si>
  <si>
    <r>
      <t>18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</si>
  <si>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10度</t>
    <phoneticPr fontId="2" type="noConversion"/>
  </si>
  <si>
    <t>8度</t>
    <phoneticPr fontId="2" type="noConversion"/>
  </si>
  <si>
    <t>最大值</t>
    <phoneticPr fontId="2" type="noConversion"/>
  </si>
  <si>
    <t>一级豆油</t>
    <phoneticPr fontId="2" type="noConversion"/>
  </si>
  <si>
    <t>四级豆油</t>
    <phoneticPr fontId="2" type="noConversion"/>
  </si>
  <si>
    <r>
      <t>8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</si>
  <si>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长春九三</t>
    <phoneticPr fontId="2" type="noConversion"/>
  </si>
  <si>
    <t>一级豆油</t>
    <phoneticPr fontId="2" type="noConversion"/>
  </si>
  <si>
    <r>
      <t>Y1909-120</t>
    </r>
    <r>
      <rPr>
        <sz val="10"/>
        <rFont val="宋体"/>
        <family val="3"/>
        <charset val="134"/>
      </rPr>
      <t>（</t>
    </r>
    <r>
      <rPr>
        <sz val="10"/>
        <rFont val="Tahoma"/>
        <family val="2"/>
      </rPr>
      <t>5</t>
    </r>
    <r>
      <rPr>
        <sz val="10"/>
        <rFont val="宋体"/>
        <family val="3"/>
        <charset val="134"/>
      </rPr>
      <t>月）</t>
    </r>
    <phoneticPr fontId="2" type="noConversion"/>
  </si>
  <si>
    <t>秦皇岛金海</t>
    <phoneticPr fontId="2" type="noConversion"/>
  </si>
  <si>
    <t>黄骅嘉吉</t>
    <phoneticPr fontId="2" type="noConversion"/>
  </si>
  <si>
    <r>
      <t>Y1909-150</t>
    </r>
    <r>
      <rPr>
        <sz val="10"/>
        <rFont val="宋体"/>
        <family val="3"/>
        <charset val="134"/>
      </rPr>
      <t>（</t>
    </r>
    <r>
      <rPr>
        <sz val="10"/>
        <rFont val="Tahoma"/>
        <family val="2"/>
      </rPr>
      <t>6</t>
    </r>
    <r>
      <rPr>
        <sz val="10"/>
        <rFont val="宋体"/>
        <family val="3"/>
        <charset val="134"/>
      </rPr>
      <t>月）</t>
    </r>
    <phoneticPr fontId="2" type="noConversion"/>
  </si>
  <si>
    <t>日照中纺</t>
    <phoneticPr fontId="2" type="noConversion"/>
  </si>
  <si>
    <r>
      <t>Y1909-140</t>
    </r>
    <r>
      <rPr>
        <sz val="10"/>
        <rFont val="宋体"/>
        <family val="3"/>
        <charset val="134"/>
      </rPr>
      <t>（</t>
    </r>
    <r>
      <rPr>
        <sz val="10"/>
        <rFont val="Tahoma"/>
        <family val="2"/>
      </rPr>
      <t>6</t>
    </r>
    <r>
      <rPr>
        <sz val="10"/>
        <rFont val="宋体"/>
        <family val="3"/>
        <charset val="134"/>
      </rPr>
      <t>月）</t>
    </r>
    <phoneticPr fontId="2" type="noConversion"/>
  </si>
  <si>
    <t>日照黄海</t>
    <phoneticPr fontId="2" type="noConversion"/>
  </si>
  <si>
    <t>青岛</t>
    <phoneticPr fontId="2" type="noConversion"/>
  </si>
  <si>
    <t>龙口新龙</t>
    <phoneticPr fontId="2" type="noConversion"/>
  </si>
  <si>
    <r>
      <t>Y1909-160/-170</t>
    </r>
    <r>
      <rPr>
        <sz val="10"/>
        <rFont val="宋体"/>
        <family val="3"/>
        <charset val="134"/>
      </rPr>
      <t>（</t>
    </r>
    <r>
      <rPr>
        <sz val="10"/>
        <rFont val="Tahoma"/>
        <family val="2"/>
      </rPr>
      <t>5-6</t>
    </r>
    <r>
      <rPr>
        <sz val="10"/>
        <rFont val="宋体"/>
        <family val="3"/>
        <charset val="134"/>
      </rPr>
      <t>月）</t>
    </r>
    <phoneticPr fontId="2" type="noConversion"/>
  </si>
  <si>
    <t>泰兴振华</t>
    <phoneticPr fontId="2" type="noConversion"/>
  </si>
  <si>
    <r>
      <t>Y1909-70/-110</t>
    </r>
    <r>
      <rPr>
        <sz val="10"/>
        <rFont val="宋体"/>
        <family val="3"/>
        <charset val="134"/>
      </rPr>
      <t>（</t>
    </r>
    <r>
      <rPr>
        <sz val="10"/>
        <rFont val="Tahoma"/>
        <family val="2"/>
      </rPr>
      <t>6</t>
    </r>
    <r>
      <rPr>
        <sz val="10"/>
        <rFont val="宋体"/>
        <family val="3"/>
        <charset val="134"/>
      </rPr>
      <t>月）</t>
    </r>
    <phoneticPr fontId="2" type="noConversion"/>
  </si>
  <si>
    <t>东莞中储</t>
    <phoneticPr fontId="2" type="noConversion"/>
  </si>
  <si>
    <t>一级豆油</t>
    <phoneticPr fontId="2" type="noConversion"/>
  </si>
  <si>
    <r>
      <t>Y1909-130/-140</t>
    </r>
    <r>
      <rPr>
        <sz val="10"/>
        <rFont val="宋体"/>
        <family val="3"/>
        <charset val="134"/>
      </rPr>
      <t>（</t>
    </r>
    <r>
      <rPr>
        <sz val="10"/>
        <rFont val="Tahoma"/>
        <family val="2"/>
      </rPr>
      <t>6</t>
    </r>
    <r>
      <rPr>
        <sz val="10"/>
        <rFont val="宋体"/>
        <family val="3"/>
        <charset val="134"/>
      </rPr>
      <t>月）</t>
    </r>
    <phoneticPr fontId="2" type="noConversion"/>
  </si>
  <si>
    <t>东莞嘉吉</t>
    <phoneticPr fontId="2" type="noConversion"/>
  </si>
  <si>
    <t>湛江渤海</t>
    <phoneticPr fontId="2" type="noConversion"/>
  </si>
  <si>
    <t>防城港枫叶</t>
    <phoneticPr fontId="2" type="noConversion"/>
  </si>
  <si>
    <t>北部湾港青</t>
    <phoneticPr fontId="2" type="noConversion"/>
  </si>
  <si>
    <t>钦州大洋</t>
    <phoneticPr fontId="2" type="noConversion"/>
  </si>
  <si>
    <t>北海渤海</t>
    <phoneticPr fontId="2" type="noConversion"/>
  </si>
  <si>
    <t>天津佳悦</t>
    <phoneticPr fontId="2" type="noConversion"/>
  </si>
  <si>
    <r>
      <t>24</t>
    </r>
    <r>
      <rPr>
        <sz val="10"/>
        <rFont val="宋体"/>
        <family val="3"/>
        <charset val="134"/>
      </rPr>
      <t>度</t>
    </r>
    <phoneticPr fontId="2" type="noConversion"/>
  </si>
  <si>
    <t>P1909-100</t>
    <phoneticPr fontId="2" type="noConversion"/>
  </si>
  <si>
    <t>天津嘉里</t>
    <phoneticPr fontId="2" type="noConversion"/>
  </si>
  <si>
    <t>广州益海</t>
    <phoneticPr fontId="2" type="noConversion"/>
  </si>
  <si>
    <t>P1909-150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</si>
</sst>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0.00_);[Red]\(0.00\)"/>
  </numFmts>
  <fonts count="1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10"/>
      <color rgb="FFFF0000"/>
      <name val="Tahoma"/>
      <family val="2"/>
    </font>
    <font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Tahoma"/>
      <family val="2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1"/>
      <color theme="1"/>
      <name val="黑体"/>
      <family val="3"/>
      <charset val="134"/>
    </font>
    <font>
      <sz val="10"/>
      <color theme="1"/>
      <name val="宋体"/>
      <family val="2"/>
      <scheme val="minor"/>
    </font>
    <font>
      <sz val="10"/>
      <color theme="1"/>
      <name val="宋体"/>
      <family val="2"/>
      <scheme val="major"/>
    </font>
    <font>
      <sz val="10"/>
      <color theme="1"/>
      <name val="宋体"/>
      <family val="3"/>
      <charset val="134"/>
      <scheme val="major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82">
    <xf numFmtId="0" fontId="0" fillId="0" borderId="0" xfId="0"/>
    <xf numFmtId="176" fontId="0" fillId="0" borderId="0" xfId="0" applyNumberFormat="1"/>
    <xf numFmtId="176" fontId="8" fillId="2" borderId="19" xfId="0" applyNumberFormat="1" applyFont="1" applyFill="1" applyBorder="1" applyAlignment="1">
      <alignment horizontal="center" vertical="center" wrapText="1"/>
    </xf>
    <xf numFmtId="176" fontId="8" fillId="2" borderId="7" xfId="0" applyNumberFormat="1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 wrapText="1"/>
    </xf>
    <xf numFmtId="0" fontId="4" fillId="5" borderId="29" xfId="0" applyFont="1" applyFill="1" applyBorder="1" applyAlignment="1">
      <alignment horizontal="center" vertical="center" wrapText="1"/>
    </xf>
    <xf numFmtId="176" fontId="4" fillId="5" borderId="13" xfId="0" applyNumberFormat="1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30" xfId="0" applyFont="1" applyFill="1" applyBorder="1" applyAlignment="1">
      <alignment horizontal="center" vertical="center" wrapText="1"/>
    </xf>
    <xf numFmtId="176" fontId="4" fillId="5" borderId="18" xfId="0" applyNumberFormat="1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4" fillId="5" borderId="27" xfId="0" applyFont="1" applyFill="1" applyBorder="1" applyAlignment="1">
      <alignment horizontal="center" vertical="center" wrapText="1"/>
    </xf>
    <xf numFmtId="176" fontId="4" fillId="5" borderId="7" xfId="0" applyNumberFormat="1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177" fontId="3" fillId="5" borderId="20" xfId="0" applyNumberFormat="1" applyFont="1" applyFill="1" applyBorder="1" applyAlignment="1">
      <alignment horizontal="center" vertical="center" wrapText="1"/>
    </xf>
    <xf numFmtId="176" fontId="4" fillId="5" borderId="12" xfId="0" applyNumberFormat="1" applyFont="1" applyFill="1" applyBorder="1" applyAlignment="1">
      <alignment horizontal="center" vertical="center" wrapText="1"/>
    </xf>
    <xf numFmtId="176" fontId="4" fillId="5" borderId="29" xfId="0" applyNumberFormat="1" applyFont="1" applyFill="1" applyBorder="1" applyAlignment="1">
      <alignment horizontal="center" vertical="center" wrapText="1"/>
    </xf>
    <xf numFmtId="176" fontId="4" fillId="5" borderId="1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26" xfId="0" applyFont="1" applyFill="1" applyBorder="1" applyAlignment="1">
      <alignment horizontal="center" vertical="center" wrapText="1"/>
    </xf>
    <xf numFmtId="176" fontId="4" fillId="5" borderId="3" xfId="0" applyNumberFormat="1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176" fontId="8" fillId="2" borderId="6" xfId="0" applyNumberFormat="1" applyFont="1" applyFill="1" applyBorder="1" applyAlignment="1">
      <alignment horizontal="center" vertical="center" wrapText="1"/>
    </xf>
    <xf numFmtId="176" fontId="8" fillId="2" borderId="27" xfId="0" applyNumberFormat="1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wrapText="1"/>
    </xf>
    <xf numFmtId="176" fontId="4" fillId="5" borderId="16" xfId="0" applyNumberFormat="1" applyFont="1" applyFill="1" applyBorder="1" applyAlignment="1">
      <alignment horizontal="center" vertical="center" wrapText="1"/>
    </xf>
    <xf numFmtId="0" fontId="5" fillId="5" borderId="15" xfId="0" applyFont="1" applyFill="1" applyBorder="1" applyAlignment="1">
      <alignment horizontal="center"/>
    </xf>
    <xf numFmtId="0" fontId="5" fillId="5" borderId="30" xfId="0" applyFont="1" applyFill="1" applyBorder="1" applyAlignment="1">
      <alignment horizontal="center"/>
    </xf>
    <xf numFmtId="0" fontId="5" fillId="5" borderId="18" xfId="0" applyFont="1" applyFill="1" applyBorder="1" applyAlignment="1">
      <alignment horizontal="center"/>
    </xf>
    <xf numFmtId="0" fontId="6" fillId="5" borderId="22" xfId="0" applyFont="1" applyFill="1" applyBorder="1" applyAlignment="1">
      <alignment horizontal="center" wrapText="1"/>
    </xf>
    <xf numFmtId="0" fontId="4" fillId="5" borderId="23" xfId="0" applyFont="1" applyFill="1" applyBorder="1" applyAlignment="1">
      <alignment horizontal="center" vertical="center" wrapText="1"/>
    </xf>
    <xf numFmtId="176" fontId="4" fillId="5" borderId="33" xfId="0" applyNumberFormat="1" applyFont="1" applyFill="1" applyBorder="1" applyAlignment="1">
      <alignment horizontal="center" vertical="center" wrapText="1"/>
    </xf>
    <xf numFmtId="0" fontId="5" fillId="5" borderId="22" xfId="0" applyFont="1" applyFill="1" applyBorder="1" applyAlignment="1">
      <alignment horizontal="center"/>
    </xf>
    <xf numFmtId="0" fontId="5" fillId="5" borderId="23" xfId="0" applyFont="1" applyFill="1" applyBorder="1" applyAlignment="1">
      <alignment horizontal="center"/>
    </xf>
    <xf numFmtId="0" fontId="5" fillId="5" borderId="32" xfId="0" applyFont="1" applyFill="1" applyBorder="1" applyAlignment="1">
      <alignment horizontal="center"/>
    </xf>
    <xf numFmtId="0" fontId="5" fillId="5" borderId="24" xfId="0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wrapText="1"/>
    </xf>
    <xf numFmtId="0" fontId="9" fillId="2" borderId="5" xfId="0" applyFont="1" applyFill="1" applyBorder="1" applyAlignment="1">
      <alignment horizontal="center"/>
    </xf>
    <xf numFmtId="0" fontId="9" fillId="2" borderId="6" xfId="0" applyFont="1" applyFill="1" applyBorder="1" applyAlignment="1">
      <alignment horizontal="center"/>
    </xf>
    <xf numFmtId="0" fontId="9" fillId="2" borderId="27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177" fontId="3" fillId="5" borderId="17" xfId="0" applyNumberFormat="1" applyFont="1" applyFill="1" applyBorder="1" applyAlignment="1">
      <alignment horizontal="center" vertical="center" wrapText="1"/>
    </xf>
    <xf numFmtId="176" fontId="4" fillId="5" borderId="15" xfId="0" applyNumberFormat="1" applyFont="1" applyFill="1" applyBorder="1" applyAlignment="1">
      <alignment horizontal="center" vertical="center" wrapText="1"/>
    </xf>
    <xf numFmtId="176" fontId="4" fillId="5" borderId="30" xfId="0" applyNumberFormat="1" applyFont="1" applyFill="1" applyBorder="1" applyAlignment="1">
      <alignment horizontal="center" vertical="center" wrapText="1"/>
    </xf>
    <xf numFmtId="176" fontId="4" fillId="5" borderId="14" xfId="0" applyNumberFormat="1" applyFont="1" applyFill="1" applyBorder="1" applyAlignment="1">
      <alignment horizontal="center" vertical="center" wrapText="1"/>
    </xf>
    <xf numFmtId="0" fontId="10" fillId="6" borderId="34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3" fillId="6" borderId="34" xfId="0" applyFont="1" applyFill="1" applyBorder="1" applyAlignment="1">
      <alignment horizontal="center" vertical="center"/>
    </xf>
    <xf numFmtId="177" fontId="3" fillId="5" borderId="9" xfId="0" applyNumberFormat="1" applyFont="1" applyFill="1" applyBorder="1" applyAlignment="1">
      <alignment horizontal="center" vertical="center" wrapText="1"/>
    </xf>
    <xf numFmtId="176" fontId="4" fillId="5" borderId="6" xfId="0" applyNumberFormat="1" applyFont="1" applyFill="1" applyBorder="1" applyAlignment="1">
      <alignment horizontal="center" vertical="center" wrapText="1"/>
    </xf>
    <xf numFmtId="176" fontId="4" fillId="5" borderId="27" xfId="0" applyNumberFormat="1" applyFont="1" applyFill="1" applyBorder="1" applyAlignment="1">
      <alignment horizontal="center" vertical="center" wrapText="1"/>
    </xf>
    <xf numFmtId="176" fontId="4" fillId="5" borderId="5" xfId="0" applyNumberFormat="1" applyFont="1" applyFill="1" applyBorder="1" applyAlignment="1">
      <alignment horizontal="center" vertical="center" wrapText="1"/>
    </xf>
    <xf numFmtId="0" fontId="11" fillId="7" borderId="6" xfId="0" applyFont="1" applyFill="1" applyBorder="1" applyAlignment="1">
      <alignment horizontal="center" vertical="center" wrapText="1"/>
    </xf>
    <xf numFmtId="0" fontId="11" fillId="7" borderId="35" xfId="0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11" fillId="7" borderId="27" xfId="0" applyFont="1" applyFill="1" applyBorder="1" applyAlignment="1">
      <alignment horizontal="center" vertical="center"/>
    </xf>
    <xf numFmtId="176" fontId="10" fillId="6" borderId="15" xfId="0" applyNumberFormat="1" applyFont="1" applyFill="1" applyBorder="1" applyAlignment="1">
      <alignment horizontal="center" vertical="center" wrapText="1"/>
    </xf>
    <xf numFmtId="176" fontId="10" fillId="6" borderId="6" xfId="0" applyNumberFormat="1" applyFont="1" applyFill="1" applyBorder="1" applyAlignment="1">
      <alignment horizontal="center" vertical="center"/>
    </xf>
    <xf numFmtId="176" fontId="10" fillId="6" borderId="36" xfId="0" applyNumberFormat="1" applyFont="1" applyFill="1" applyBorder="1" applyAlignment="1">
      <alignment horizontal="center" vertical="center"/>
    </xf>
    <xf numFmtId="0" fontId="10" fillId="6" borderId="15" xfId="0" applyFont="1" applyFill="1" applyBorder="1" applyAlignment="1">
      <alignment horizontal="center" vertical="center"/>
    </xf>
    <xf numFmtId="0" fontId="10" fillId="6" borderId="30" xfId="0" applyFont="1" applyFill="1" applyBorder="1" applyAlignment="1">
      <alignment horizontal="center" vertical="center"/>
    </xf>
    <xf numFmtId="176" fontId="10" fillId="6" borderId="31" xfId="0" applyNumberFormat="1" applyFont="1" applyFill="1" applyBorder="1" applyAlignment="1">
      <alignment horizontal="center" vertical="center"/>
    </xf>
    <xf numFmtId="176" fontId="3" fillId="6" borderId="2" xfId="0" applyNumberFormat="1" applyFont="1" applyFill="1" applyBorder="1" applyAlignment="1">
      <alignment horizontal="center" vertical="center" wrapText="1"/>
    </xf>
    <xf numFmtId="176" fontId="3" fillId="6" borderId="12" xfId="0" applyNumberFormat="1" applyFont="1" applyFill="1" applyBorder="1" applyAlignment="1">
      <alignment horizontal="center" vertical="center"/>
    </xf>
    <xf numFmtId="176" fontId="3" fillId="6" borderId="37" xfId="0" applyNumberFormat="1" applyFont="1" applyFill="1" applyBorder="1" applyAlignment="1">
      <alignment horizontal="center" vertical="center"/>
    </xf>
    <xf numFmtId="176" fontId="3" fillId="6" borderId="29" xfId="0" applyNumberFormat="1" applyFont="1" applyFill="1" applyBorder="1" applyAlignment="1">
      <alignment horizontal="center" vertical="center"/>
    </xf>
    <xf numFmtId="176" fontId="3" fillId="6" borderId="13" xfId="0" applyNumberFormat="1" applyFont="1" applyFill="1" applyBorder="1" applyAlignment="1">
      <alignment horizontal="center" vertical="center"/>
    </xf>
    <xf numFmtId="0" fontId="3" fillId="6" borderId="15" xfId="0" applyFont="1" applyFill="1" applyBorder="1" applyAlignment="1">
      <alignment horizontal="center" vertical="center" wrapText="1"/>
    </xf>
    <xf numFmtId="176" fontId="3" fillId="6" borderId="6" xfId="0" applyNumberFormat="1" applyFont="1" applyFill="1" applyBorder="1" applyAlignment="1">
      <alignment horizontal="center" vertical="center"/>
    </xf>
    <xf numFmtId="176" fontId="3" fillId="6" borderId="36" xfId="0" applyNumberFormat="1" applyFont="1" applyFill="1" applyBorder="1" applyAlignment="1">
      <alignment horizontal="center" vertical="center"/>
    </xf>
    <xf numFmtId="176" fontId="3" fillId="6" borderId="18" xfId="0" applyNumberFormat="1" applyFont="1" applyFill="1" applyBorder="1" applyAlignment="1">
      <alignment horizontal="center" vertical="center"/>
    </xf>
    <xf numFmtId="176" fontId="3" fillId="6" borderId="15" xfId="0" applyNumberFormat="1" applyFont="1" applyFill="1" applyBorder="1" applyAlignment="1">
      <alignment horizontal="center" vertical="center" wrapText="1"/>
    </xf>
    <xf numFmtId="176" fontId="3" fillId="6" borderId="15" xfId="0" applyNumberFormat="1" applyFont="1" applyFill="1" applyBorder="1" applyAlignment="1">
      <alignment horizontal="center" vertical="center"/>
    </xf>
    <xf numFmtId="0" fontId="3" fillId="6" borderId="15" xfId="0" applyFont="1" applyFill="1" applyBorder="1" applyAlignment="1">
      <alignment horizontal="center" vertical="center"/>
    </xf>
    <xf numFmtId="0" fontId="3" fillId="6" borderId="30" xfId="0" applyFont="1" applyFill="1" applyBorder="1" applyAlignment="1">
      <alignment horizontal="center" vertical="center"/>
    </xf>
    <xf numFmtId="0" fontId="3" fillId="6" borderId="31" xfId="0" applyFont="1" applyFill="1" applyBorder="1" applyAlignment="1">
      <alignment horizontal="center" vertical="center"/>
    </xf>
    <xf numFmtId="0" fontId="12" fillId="3" borderId="17" xfId="0" applyFont="1" applyFill="1" applyBorder="1" applyAlignment="1">
      <alignment horizontal="center"/>
    </xf>
    <xf numFmtId="0" fontId="13" fillId="4" borderId="15" xfId="0" applyFont="1" applyFill="1" applyBorder="1" applyAlignment="1">
      <alignment horizontal="center"/>
    </xf>
    <xf numFmtId="0" fontId="14" fillId="4" borderId="15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7" fillId="2" borderId="25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 vertical="center" wrapText="1"/>
    </xf>
    <xf numFmtId="0" fontId="11" fillId="7" borderId="41" xfId="0" applyFont="1" applyFill="1" applyBorder="1" applyAlignment="1">
      <alignment horizontal="center" vertical="center"/>
    </xf>
    <xf numFmtId="176" fontId="3" fillId="6" borderId="41" xfId="0" applyNumberFormat="1" applyFont="1" applyFill="1" applyBorder="1" applyAlignment="1">
      <alignment horizontal="center" vertical="center"/>
    </xf>
    <xf numFmtId="176" fontId="3" fillId="6" borderId="25" xfId="0" applyNumberFormat="1" applyFont="1" applyFill="1" applyBorder="1" applyAlignment="1">
      <alignment horizontal="center" vertical="center"/>
    </xf>
    <xf numFmtId="176" fontId="10" fillId="6" borderId="25" xfId="0" applyNumberFormat="1" applyFont="1" applyFill="1" applyBorder="1" applyAlignment="1">
      <alignment horizontal="center" vertical="center"/>
    </xf>
    <xf numFmtId="176" fontId="4" fillId="5" borderId="39" xfId="0" applyNumberFormat="1" applyFont="1" applyFill="1" applyBorder="1" applyAlignment="1">
      <alignment horizontal="center" vertical="center" wrapText="1"/>
    </xf>
    <xf numFmtId="176" fontId="4" fillId="5" borderId="21" xfId="0" applyNumberFormat="1" applyFont="1" applyFill="1" applyBorder="1" applyAlignment="1">
      <alignment horizontal="center" vertical="center" wrapText="1"/>
    </xf>
    <xf numFmtId="176" fontId="8" fillId="2" borderId="8" xfId="0" applyNumberFormat="1" applyFont="1" applyFill="1" applyBorder="1" applyAlignment="1">
      <alignment horizontal="center" vertical="center" wrapText="1"/>
    </xf>
    <xf numFmtId="176" fontId="4" fillId="5" borderId="10" xfId="0" applyNumberFormat="1" applyFont="1" applyFill="1" applyBorder="1" applyAlignment="1">
      <alignment horizontal="center" vertical="center" wrapText="1"/>
    </xf>
    <xf numFmtId="176" fontId="4" fillId="5" borderId="8" xfId="0" applyNumberFormat="1" applyFont="1" applyFill="1" applyBorder="1" applyAlignment="1">
      <alignment horizontal="center" vertical="center" wrapText="1"/>
    </xf>
    <xf numFmtId="176" fontId="4" fillId="5" borderId="41" xfId="0" applyNumberFormat="1" applyFont="1" applyFill="1" applyBorder="1" applyAlignment="1">
      <alignment horizontal="center" vertical="center" wrapText="1"/>
    </xf>
    <xf numFmtId="176" fontId="8" fillId="2" borderId="38" xfId="0" applyNumberFormat="1" applyFont="1" applyFill="1" applyBorder="1" applyAlignment="1">
      <alignment horizontal="center" vertical="center" wrapText="1"/>
    </xf>
    <xf numFmtId="0" fontId="11" fillId="7" borderId="40" xfId="0" applyFont="1" applyFill="1" applyBorder="1" applyAlignment="1">
      <alignment horizontal="center" vertical="center"/>
    </xf>
    <xf numFmtId="0" fontId="4" fillId="5" borderId="28" xfId="0" applyFont="1" applyFill="1" applyBorder="1" applyAlignment="1">
      <alignment horizontal="center" vertical="center" wrapText="1"/>
    </xf>
    <xf numFmtId="0" fontId="4" fillId="5" borderId="35" xfId="0" applyFont="1" applyFill="1" applyBorder="1" applyAlignment="1">
      <alignment horizontal="center" vertical="center" wrapText="1"/>
    </xf>
    <xf numFmtId="0" fontId="8" fillId="2" borderId="35" xfId="0" applyFont="1" applyFill="1" applyBorder="1" applyAlignment="1">
      <alignment horizontal="center" vertical="center" wrapText="1"/>
    </xf>
    <xf numFmtId="176" fontId="3" fillId="6" borderId="10" xfId="0" applyNumberFormat="1" applyFont="1" applyFill="1" applyBorder="1" applyAlignment="1">
      <alignment horizontal="center" vertical="center"/>
    </xf>
    <xf numFmtId="176" fontId="3" fillId="6" borderId="39" xfId="0" applyNumberFormat="1" applyFont="1" applyFill="1" applyBorder="1" applyAlignment="1">
      <alignment horizontal="center" vertical="center"/>
    </xf>
    <xf numFmtId="0" fontId="5" fillId="5" borderId="39" xfId="0" applyFont="1" applyFill="1" applyBorder="1" applyAlignment="1">
      <alignment horizontal="center"/>
    </xf>
    <xf numFmtId="0" fontId="5" fillId="5" borderId="21" xfId="0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 wrapText="1"/>
    </xf>
    <xf numFmtId="0" fontId="4" fillId="5" borderId="39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4" fillId="5" borderId="41" xfId="0" applyFont="1" applyFill="1" applyBorder="1" applyAlignment="1">
      <alignment horizontal="center" vertical="center" wrapText="1"/>
    </xf>
    <xf numFmtId="177" fontId="7" fillId="2" borderId="38" xfId="0" applyNumberFormat="1" applyFont="1" applyFill="1" applyBorder="1" applyAlignment="1">
      <alignment horizontal="center" vertical="center"/>
    </xf>
    <xf numFmtId="177" fontId="7" fillId="2" borderId="8" xfId="0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0" fontId="11" fillId="7" borderId="2" xfId="0" applyFont="1" applyFill="1" applyBorder="1" applyAlignment="1">
      <alignment horizontal="center" vertical="center"/>
    </xf>
    <xf numFmtId="0" fontId="11" fillId="7" borderId="26" xfId="0" applyFont="1" applyFill="1" applyBorder="1" applyAlignment="1">
      <alignment horizontal="center" vertical="center"/>
    </xf>
    <xf numFmtId="0" fontId="11" fillId="7" borderId="3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center" vertical="center"/>
    </xf>
    <xf numFmtId="0" fontId="3" fillId="5" borderId="25" xfId="0" applyFont="1" applyFill="1" applyBorder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177" fontId="4" fillId="5" borderId="10" xfId="0" applyNumberFormat="1" applyFont="1" applyFill="1" applyBorder="1" applyAlignment="1">
      <alignment horizontal="center" vertical="center"/>
    </xf>
    <xf numFmtId="177" fontId="4" fillId="5" borderId="21" xfId="0" applyNumberFormat="1" applyFont="1" applyFill="1" applyBorder="1" applyAlignment="1">
      <alignment horizontal="center" vertical="center"/>
    </xf>
    <xf numFmtId="177" fontId="4" fillId="5" borderId="25" xfId="0" applyNumberFormat="1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5" borderId="25" xfId="0" applyFont="1" applyFill="1" applyBorder="1" applyAlignment="1">
      <alignment horizontal="center" vertical="center"/>
    </xf>
    <xf numFmtId="0" fontId="3" fillId="6" borderId="25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0" fontId="4" fillId="5" borderId="21" xfId="0" applyFont="1" applyFill="1" applyBorder="1" applyAlignment="1">
      <alignment horizontal="center" vertical="center"/>
    </xf>
    <xf numFmtId="0" fontId="4" fillId="5" borderId="25" xfId="0" applyFont="1" applyFill="1" applyBorder="1" applyAlignment="1">
      <alignment horizontal="center" vertical="center"/>
    </xf>
    <xf numFmtId="176" fontId="7" fillId="2" borderId="8" xfId="0" applyNumberFormat="1" applyFont="1" applyFill="1" applyBorder="1" applyAlignment="1">
      <alignment horizontal="center" vertical="center" wrapText="1"/>
    </xf>
    <xf numFmtId="176" fontId="8" fillId="2" borderId="45" xfId="0" applyNumberFormat="1" applyFont="1" applyFill="1" applyBorder="1" applyAlignment="1">
      <alignment horizontal="center" vertical="center" wrapText="1"/>
    </xf>
    <xf numFmtId="176" fontId="8" fillId="2" borderId="46" xfId="0" applyNumberFormat="1" applyFont="1" applyFill="1" applyBorder="1" applyAlignment="1">
      <alignment horizontal="center" vertical="center" wrapText="1"/>
    </xf>
    <xf numFmtId="176" fontId="8" fillId="2" borderId="15" xfId="0" applyNumberFormat="1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176" fontId="8" fillId="2" borderId="7" xfId="0" applyNumberFormat="1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/>
    </xf>
    <xf numFmtId="176" fontId="8" fillId="2" borderId="8" xfId="0" applyNumberFormat="1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wrapText="1"/>
    </xf>
    <xf numFmtId="0" fontId="7" fillId="2" borderId="39" xfId="0" applyFont="1" applyFill="1" applyBorder="1" applyAlignment="1">
      <alignment horizontal="center" vertical="center"/>
    </xf>
    <xf numFmtId="0" fontId="12" fillId="3" borderId="14" xfId="0" applyFont="1" applyFill="1" applyBorder="1" applyAlignment="1">
      <alignment horizontal="center"/>
    </xf>
    <xf numFmtId="0" fontId="8" fillId="2" borderId="47" xfId="0" applyFont="1" applyFill="1" applyBorder="1" applyAlignment="1">
      <alignment horizontal="center" vertical="center" wrapText="1"/>
    </xf>
    <xf numFmtId="0" fontId="9" fillId="2" borderId="48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Continuous" vertical="center" wrapText="1"/>
    </xf>
    <xf numFmtId="0" fontId="11" fillId="7" borderId="7" xfId="0" applyFont="1" applyFill="1" applyBorder="1" applyAlignment="1">
      <alignment horizontal="center" vertical="center"/>
    </xf>
    <xf numFmtId="0" fontId="11" fillId="7" borderId="43" xfId="0" applyFont="1" applyFill="1" applyBorder="1" applyAlignment="1">
      <alignment horizontal="center" vertical="center"/>
    </xf>
    <xf numFmtId="0" fontId="11" fillId="7" borderId="9" xfId="0" applyFont="1" applyFill="1" applyBorder="1" applyAlignment="1">
      <alignment horizontal="center" vertical="center"/>
    </xf>
    <xf numFmtId="0" fontId="11" fillId="7" borderId="44" xfId="0" applyFont="1" applyFill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0" fontId="11" fillId="7" borderId="42" xfId="0" applyFont="1" applyFill="1" applyBorder="1" applyAlignment="1">
      <alignment horizontal="center" vertical="center"/>
    </xf>
    <xf numFmtId="176" fontId="11" fillId="7" borderId="8" xfId="0" applyNumberFormat="1" applyFont="1" applyFill="1" applyBorder="1" applyAlignment="1">
      <alignment horizontal="center" vertical="center"/>
    </xf>
    <xf numFmtId="176" fontId="11" fillId="7" borderId="42" xfId="0" applyNumberFormat="1" applyFont="1" applyFill="1" applyBorder="1" applyAlignment="1">
      <alignment horizontal="center" vertical="center"/>
    </xf>
    <xf numFmtId="31" fontId="11" fillId="7" borderId="10" xfId="0" applyNumberFormat="1" applyFont="1" applyFill="1" applyBorder="1" applyAlignment="1">
      <alignment horizontal="center" vertical="center"/>
    </xf>
    <xf numFmtId="31" fontId="11" fillId="7" borderId="21" xfId="0" applyNumberFormat="1" applyFont="1" applyFill="1" applyBorder="1" applyAlignment="1">
      <alignment horizontal="center" vertical="center"/>
    </xf>
    <xf numFmtId="31" fontId="11" fillId="7" borderId="42" xfId="0" applyNumberFormat="1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/>
    </xf>
    <xf numFmtId="0" fontId="3" fillId="6" borderId="25" xfId="0" applyFont="1" applyFill="1" applyBorder="1" applyAlignment="1">
      <alignment horizontal="center" vertical="center"/>
    </xf>
    <xf numFmtId="0" fontId="11" fillId="7" borderId="30" xfId="0" applyFont="1" applyFill="1" applyBorder="1" applyAlignment="1">
      <alignment horizontal="center" vertical="center" wrapText="1"/>
    </xf>
    <xf numFmtId="0" fontId="11" fillId="7" borderId="14" xfId="0" applyFont="1" applyFill="1" applyBorder="1" applyAlignment="1">
      <alignment horizontal="center" vertical="center" wrapText="1"/>
    </xf>
    <xf numFmtId="0" fontId="11" fillId="7" borderId="30" xfId="0" applyFont="1" applyFill="1" applyBorder="1" applyAlignment="1">
      <alignment horizontal="center" vertical="center"/>
    </xf>
    <xf numFmtId="0" fontId="11" fillId="7" borderId="14" xfId="0" applyFont="1" applyFill="1" applyBorder="1" applyAlignment="1">
      <alignment horizontal="center" vertical="center"/>
    </xf>
    <xf numFmtId="176" fontId="11" fillId="7" borderId="7" xfId="0" applyNumberFormat="1" applyFont="1" applyFill="1" applyBorder="1" applyAlignment="1">
      <alignment horizontal="center" vertical="center"/>
    </xf>
    <xf numFmtId="176" fontId="11" fillId="7" borderId="43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colors>
    <mruColors>
      <color rgb="FFFAFDD3"/>
      <color rgb="FFD4FC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5"/>
  <sheetViews>
    <sheetView tabSelected="1" workbookViewId="0">
      <pane xSplit="1" ySplit="8" topLeftCell="B70" activePane="bottomRight" state="frozen"/>
      <selection pane="topRight" activeCell="B1" sqref="B1"/>
      <selection pane="bottomLeft" activeCell="A9" sqref="A9"/>
      <selection pane="bottomRight" activeCell="A77" sqref="A77"/>
    </sheetView>
  </sheetViews>
  <sheetFormatPr defaultColWidth="10.625" defaultRowHeight="13.5" x14ac:dyDescent="0.15"/>
  <cols>
    <col min="1" max="1" width="17.875" bestFit="1" customWidth="1"/>
    <col min="3" max="3" width="20.625" customWidth="1"/>
    <col min="4" max="4" width="14.625" customWidth="1"/>
    <col min="5" max="5" width="10.625" style="1"/>
    <col min="6" max="6" width="20.5" style="1" bestFit="1" customWidth="1"/>
    <col min="7" max="7" width="10.625" customWidth="1"/>
    <col min="8" max="8" width="14.625" customWidth="1"/>
    <col min="9" max="9" width="10.5" customWidth="1"/>
    <col min="11" max="11" width="15.375" bestFit="1" customWidth="1"/>
    <col min="12" max="12" width="10.625" style="95"/>
    <col min="13" max="14" width="10.125" style="96" customWidth="1"/>
    <col min="15" max="15" width="10.625" style="96"/>
  </cols>
  <sheetData>
    <row r="1" spans="1:15" ht="14.25" thickTop="1" x14ac:dyDescent="0.15">
      <c r="A1" s="170">
        <v>43600</v>
      </c>
      <c r="B1" s="128" t="s">
        <v>0</v>
      </c>
      <c r="C1" s="129"/>
      <c r="D1" s="130"/>
      <c r="E1" s="131"/>
      <c r="F1" s="101"/>
      <c r="G1" s="135" t="s">
        <v>1</v>
      </c>
      <c r="H1" s="129"/>
      <c r="I1" s="130"/>
      <c r="J1" s="131"/>
      <c r="K1" s="112"/>
      <c r="L1" s="92"/>
      <c r="M1" s="93" t="s">
        <v>20</v>
      </c>
      <c r="N1" s="92"/>
      <c r="O1" s="93" t="s">
        <v>20</v>
      </c>
    </row>
    <row r="2" spans="1:15" ht="17.25" customHeight="1" x14ac:dyDescent="0.15">
      <c r="A2" s="171"/>
      <c r="B2" s="164" t="s">
        <v>2</v>
      </c>
      <c r="C2" s="176" t="s">
        <v>15</v>
      </c>
      <c r="D2" s="177"/>
      <c r="E2" s="180" t="s">
        <v>3</v>
      </c>
      <c r="F2" s="168" t="s">
        <v>46</v>
      </c>
      <c r="G2" s="164" t="s">
        <v>2</v>
      </c>
      <c r="H2" s="178" t="str">
        <f>C2</f>
        <v>价格区间(元/吨）</v>
      </c>
      <c r="I2" s="179"/>
      <c r="J2" s="162" t="s">
        <v>3</v>
      </c>
      <c r="K2" s="166" t="s">
        <v>46</v>
      </c>
      <c r="L2" s="92"/>
      <c r="M2" s="93" t="s">
        <v>21</v>
      </c>
      <c r="N2" s="92"/>
      <c r="O2" s="94" t="s">
        <v>22</v>
      </c>
    </row>
    <row r="3" spans="1:15" ht="20.25" customHeight="1" thickBot="1" x14ac:dyDescent="0.2">
      <c r="A3" s="172"/>
      <c r="B3" s="165"/>
      <c r="C3" s="68" t="s">
        <v>17</v>
      </c>
      <c r="D3" s="69" t="s">
        <v>16</v>
      </c>
      <c r="E3" s="181"/>
      <c r="F3" s="169"/>
      <c r="G3" s="165"/>
      <c r="H3" s="70" t="s">
        <v>17</v>
      </c>
      <c r="I3" s="71" t="s">
        <v>50</v>
      </c>
      <c r="J3" s="163"/>
      <c r="K3" s="167"/>
      <c r="L3" s="92"/>
      <c r="M3" s="93"/>
      <c r="N3" s="92"/>
      <c r="O3" s="94"/>
    </row>
    <row r="4" spans="1:15" ht="20.25" customHeight="1" thickTop="1" thickBot="1" x14ac:dyDescent="0.2">
      <c r="A4" s="173" t="s">
        <v>26</v>
      </c>
      <c r="B4" s="62" t="s">
        <v>27</v>
      </c>
      <c r="C4" s="78">
        <f>MIN(C9,C17,C35,C52,C65)</f>
        <v>5180</v>
      </c>
      <c r="D4" s="79">
        <f>MAX(D9,D17,D35,D52,D65)</f>
        <v>5310</v>
      </c>
      <c r="E4" s="80">
        <f>SUM(E9,E17,E35,E52,E65)</f>
        <v>41900</v>
      </c>
      <c r="F4" s="102"/>
      <c r="G4" s="62" t="s">
        <v>30</v>
      </c>
      <c r="H4" s="79">
        <f>MIN(H17,H35,H52,H65)</f>
        <v>4340</v>
      </c>
      <c r="I4" s="81">
        <f>MAX(I9,I17,I35,I52,I65)</f>
        <v>5290</v>
      </c>
      <c r="J4" s="82">
        <f>SUM(J17,J35,J52,J65)</f>
        <v>4500</v>
      </c>
      <c r="K4" s="116"/>
      <c r="L4" s="92"/>
      <c r="M4" s="93"/>
      <c r="N4" s="92"/>
      <c r="O4" s="94"/>
    </row>
    <row r="5" spans="1:15" ht="20.25" customHeight="1" thickTop="1" thickBot="1" x14ac:dyDescent="0.2">
      <c r="A5" s="174"/>
      <c r="B5" s="63" t="s">
        <v>28</v>
      </c>
      <c r="C5" s="83">
        <f>C10</f>
        <v>5250</v>
      </c>
      <c r="D5" s="84">
        <f>D10</f>
        <v>5300</v>
      </c>
      <c r="E5" s="85">
        <f>E10</f>
        <v>0</v>
      </c>
      <c r="F5" s="103"/>
      <c r="G5" s="63" t="s">
        <v>31</v>
      </c>
      <c r="H5" s="79">
        <f>MIN(H18,H36,H53,H66)</f>
        <v>4330</v>
      </c>
      <c r="I5" s="84">
        <f>MAX(H18,H36,H53,H66)</f>
        <v>4550</v>
      </c>
      <c r="J5" s="86">
        <f>SUM(J18,J36,J53,J66)</f>
        <v>0</v>
      </c>
      <c r="K5" s="117"/>
      <c r="L5" s="92"/>
      <c r="M5" s="93"/>
      <c r="N5" s="92"/>
      <c r="O5" s="94"/>
    </row>
    <row r="6" spans="1:15" ht="20.25" customHeight="1" thickTop="1" x14ac:dyDescent="0.15">
      <c r="A6" s="174"/>
      <c r="B6" s="63" t="s">
        <v>14</v>
      </c>
      <c r="C6" s="87">
        <f>MIN(C18,C36,C53,C66)</f>
        <v>5160</v>
      </c>
      <c r="D6" s="84">
        <f>MAX(D18,D36,D53,D66)</f>
        <v>5310</v>
      </c>
      <c r="E6" s="85">
        <f>SUM(E18,E36,E53,E66)</f>
        <v>0</v>
      </c>
      <c r="F6" s="103"/>
      <c r="G6" s="63" t="s">
        <v>45</v>
      </c>
      <c r="H6" s="79">
        <f>MIN(H19,H37,H54,H67)</f>
        <v>4950</v>
      </c>
      <c r="I6" s="84">
        <f>MAX(H19,H37,H54,H67)</f>
        <v>5130</v>
      </c>
      <c r="J6" s="86">
        <f>SUM(J19,J37,J54,J67)</f>
        <v>0</v>
      </c>
      <c r="K6" s="117"/>
      <c r="L6" s="92"/>
      <c r="M6" s="93"/>
      <c r="N6" s="92"/>
      <c r="O6" s="94"/>
    </row>
    <row r="7" spans="1:15" ht="20.25" customHeight="1" x14ac:dyDescent="0.15">
      <c r="A7" s="174"/>
      <c r="B7" s="63" t="s">
        <v>24</v>
      </c>
      <c r="C7" s="87">
        <f>MIN(C19,C37,C54,C67)</f>
        <v>5060</v>
      </c>
      <c r="D7" s="88">
        <f>MAX(D19,D37,D54,D67)</f>
        <v>5210</v>
      </c>
      <c r="E7" s="85">
        <f>SUM(E19,E37,E54,E67)</f>
        <v>0</v>
      </c>
      <c r="F7" s="103"/>
      <c r="G7" s="63"/>
      <c r="H7" s="89"/>
      <c r="I7" s="90"/>
      <c r="J7" s="91"/>
      <c r="K7" s="141"/>
      <c r="L7" s="92"/>
      <c r="M7" s="93"/>
      <c r="N7" s="92"/>
      <c r="O7" s="94"/>
    </row>
    <row r="8" spans="1:15" ht="20.25" customHeight="1" x14ac:dyDescent="0.15">
      <c r="A8" s="175"/>
      <c r="B8" s="61" t="s">
        <v>34</v>
      </c>
      <c r="C8" s="72"/>
      <c r="D8" s="73"/>
      <c r="E8" s="74">
        <f>SUM(E4:E7)</f>
        <v>41900</v>
      </c>
      <c r="F8" s="104"/>
      <c r="G8" s="61" t="s">
        <v>35</v>
      </c>
      <c r="H8" s="75"/>
      <c r="I8" s="76"/>
      <c r="J8" s="77">
        <f>SUM(J4:J7)</f>
        <v>4500</v>
      </c>
      <c r="K8" s="104"/>
      <c r="L8" s="92"/>
      <c r="M8" s="93"/>
      <c r="N8" s="92"/>
      <c r="O8" s="94"/>
    </row>
    <row r="9" spans="1:15" x14ac:dyDescent="0.15">
      <c r="A9" s="139" t="s">
        <v>5</v>
      </c>
      <c r="B9" s="39" t="s">
        <v>19</v>
      </c>
      <c r="C9" s="11">
        <f t="array" ref="C9">IF(MIN(IF((C11:D16&gt;0)*(B11:B16=B9),C11:D16))=0,M9,MIN(IF((C11:D16&gt;0)*(B11:B16=B9),C11:D16)))</f>
        <v>5300</v>
      </c>
      <c r="D9" s="17">
        <f t="array" ref="D9">IF(MAX(IF((C11:D16&gt;0)*(B11:B16=B9),C11:D16))=0,M9+50,MAX(IF((C11:D16&gt;0)*(B11:B16=B9),C11:D16)))</f>
        <v>5300</v>
      </c>
      <c r="E9" s="40">
        <f t="array" ref="E9">SUMIF(B11:B16,B9,E11:E16)</f>
        <v>2500</v>
      </c>
      <c r="F9" s="105" t="str">
        <f>F2</f>
        <v>合同基差</v>
      </c>
      <c r="G9" s="99"/>
      <c r="H9" s="41"/>
      <c r="I9" s="42"/>
      <c r="J9" s="43"/>
      <c r="K9" s="118"/>
      <c r="L9" s="92" t="s">
        <v>36</v>
      </c>
      <c r="M9" s="93">
        <v>5300</v>
      </c>
      <c r="N9" s="92"/>
      <c r="O9" s="94"/>
    </row>
    <row r="10" spans="1:15" x14ac:dyDescent="0.15">
      <c r="A10" s="140"/>
      <c r="B10" s="44" t="s">
        <v>18</v>
      </c>
      <c r="C10" s="45">
        <f t="array" ref="C10">IF(MIN(IF((C11:D16&gt;0)*(B11:B16=B10),C11:D16))=0,M10,MIN(IF((C11:D16&gt;0)*(B11:B16=B10),C11:D16)))</f>
        <v>5250</v>
      </c>
      <c r="D10" s="17">
        <f t="array" ref="D10">IF(MAX(IF((C11:D16&gt;0)*(B11:B16=B10),C11:D16))=0,M10+50,MAX(IF((C11:D16&gt;0)*(B11:B16=B10),C11:D16)))</f>
        <v>5300</v>
      </c>
      <c r="E10" s="46">
        <f t="array" ref="E10">SUMIF(B11:B16,B10,E11:E16)</f>
        <v>0</v>
      </c>
      <c r="F10" s="106"/>
      <c r="G10" s="47"/>
      <c r="H10" s="48"/>
      <c r="I10" s="49"/>
      <c r="J10" s="50"/>
      <c r="K10" s="119"/>
      <c r="L10" s="92" t="s">
        <v>37</v>
      </c>
      <c r="M10" s="93">
        <f>M9-50</f>
        <v>5250</v>
      </c>
      <c r="N10" s="92"/>
      <c r="O10" s="94"/>
    </row>
    <row r="11" spans="1:15" ht="13.5" customHeight="1" x14ac:dyDescent="0.15">
      <c r="A11" s="157" t="s">
        <v>54</v>
      </c>
      <c r="B11" s="160" t="s">
        <v>55</v>
      </c>
      <c r="C11" s="152">
        <v>5300</v>
      </c>
      <c r="D11" s="152"/>
      <c r="E11" s="151">
        <v>2500</v>
      </c>
      <c r="F11" s="151" t="s">
        <v>56</v>
      </c>
      <c r="G11" s="152"/>
      <c r="H11" s="54"/>
      <c r="I11" s="55"/>
      <c r="J11" s="56"/>
      <c r="K11" s="120"/>
      <c r="L11" s="92"/>
      <c r="M11" s="93"/>
      <c r="N11" s="92"/>
      <c r="O11" s="94"/>
    </row>
    <row r="12" spans="1:15" ht="13.5" customHeight="1" x14ac:dyDescent="0.15">
      <c r="A12" s="157"/>
      <c r="B12" s="160"/>
      <c r="C12" s="152"/>
      <c r="D12" s="152"/>
      <c r="E12" s="151"/>
      <c r="F12" s="151"/>
      <c r="G12" s="53"/>
      <c r="H12" s="54"/>
      <c r="I12" s="55"/>
      <c r="J12" s="56"/>
      <c r="K12" s="120"/>
      <c r="L12" s="92"/>
      <c r="M12" s="93"/>
      <c r="N12" s="92"/>
      <c r="O12" s="94"/>
    </row>
    <row r="13" spans="1:15" ht="13.5" customHeight="1" x14ac:dyDescent="0.15">
      <c r="A13" s="51"/>
      <c r="B13" s="160"/>
      <c r="C13" s="152"/>
      <c r="D13" s="152"/>
      <c r="E13" s="151"/>
      <c r="F13" s="151"/>
      <c r="G13" s="53"/>
      <c r="H13" s="54"/>
      <c r="I13" s="54"/>
      <c r="J13" s="56"/>
      <c r="K13" s="120"/>
      <c r="L13" s="92"/>
      <c r="M13" s="93"/>
      <c r="N13" s="92"/>
      <c r="O13" s="94"/>
    </row>
    <row r="14" spans="1:15" ht="13.5" customHeight="1" x14ac:dyDescent="0.15">
      <c r="A14" s="51"/>
      <c r="B14" s="156"/>
      <c r="C14" s="152"/>
      <c r="D14" s="153"/>
      <c r="E14" s="151"/>
      <c r="F14" s="151"/>
      <c r="G14" s="53"/>
      <c r="H14" s="54"/>
      <c r="I14" s="55"/>
      <c r="J14" s="56"/>
      <c r="K14" s="120"/>
      <c r="L14" s="92"/>
      <c r="M14" s="93"/>
      <c r="N14" s="92"/>
      <c r="O14" s="94"/>
    </row>
    <row r="15" spans="1:15" x14ac:dyDescent="0.15">
      <c r="A15" s="51"/>
      <c r="B15" s="52"/>
      <c r="C15" s="24"/>
      <c r="D15" s="24"/>
      <c r="E15" s="3"/>
      <c r="F15" s="107"/>
      <c r="G15" s="53"/>
      <c r="H15" s="54"/>
      <c r="I15" s="55"/>
      <c r="J15" s="56"/>
      <c r="K15" s="120"/>
      <c r="L15" s="92"/>
      <c r="M15" s="93"/>
      <c r="N15" s="92"/>
      <c r="O15" s="94"/>
    </row>
    <row r="16" spans="1:15" ht="14.25" thickBot="1" x14ac:dyDescent="0.2">
      <c r="A16" s="51"/>
      <c r="B16" s="52"/>
      <c r="C16" s="23"/>
      <c r="D16" s="24"/>
      <c r="E16" s="3"/>
      <c r="F16" s="107"/>
      <c r="G16" s="53"/>
      <c r="H16" s="54"/>
      <c r="I16" s="55"/>
      <c r="J16" s="56"/>
      <c r="K16" s="120"/>
      <c r="L16" s="92"/>
      <c r="M16" s="93"/>
      <c r="N16" s="92"/>
      <c r="O16" s="94"/>
    </row>
    <row r="17" spans="1:15" ht="14.25" thickTop="1" x14ac:dyDescent="0.15">
      <c r="A17" s="132" t="s">
        <v>8</v>
      </c>
      <c r="B17" s="4" t="s">
        <v>9</v>
      </c>
      <c r="C17" s="5">
        <f t="array" ref="C17">IF(MIN(IF((C20:D34&gt;0)*(B20:B34=B17),C20:D34))=0,M17,MIN(IF((C20:D34&gt;0)*(B20:B34=B17),C20:D34)))</f>
        <v>5250</v>
      </c>
      <c r="D17" s="6">
        <f t="array" ref="D17">IF(MAX(IF((C20:D34&gt;0)*(B20:B34=B17),C20:D34))=0,M17+50,MAX(IF((C20:D34&gt;0)*(B20:B34=B17),C20:D34)))</f>
        <v>5270</v>
      </c>
      <c r="E17" s="7">
        <f>SUMIF(B20:B34,B17,E20:E34)</f>
        <v>1300</v>
      </c>
      <c r="F17" s="108" t="str">
        <f>F9</f>
        <v>合同基差</v>
      </c>
      <c r="G17" s="8" t="s">
        <v>12</v>
      </c>
      <c r="H17" s="5">
        <f t="array" ref="H17">IF(MIN(IF((H20:I34&gt;0)*(G20:G34=G17),H20:I34))=0,O17,MIN(IF((H20:I34&gt;0)*(G20:G34=G17),H20:I34)))</f>
        <v>4340</v>
      </c>
      <c r="I17" s="6">
        <f t="array" ref="I17">IF(MAX(IF((H20:I34&gt;0)*(G20:G34=G17),H20:I34))=0,O17+50,MAX(IF((H20:I34&gt;0)*(G20:G34=G17),H20:I34)))</f>
        <v>4340</v>
      </c>
      <c r="J17" s="9">
        <f>SUMIF(G20:G34,G17,J20:J34)</f>
        <v>1500</v>
      </c>
      <c r="K17" s="121" t="str">
        <f>K2</f>
        <v>合同基差</v>
      </c>
      <c r="L17" s="92" t="s">
        <v>36</v>
      </c>
      <c r="M17" s="93">
        <v>5270</v>
      </c>
      <c r="N17" s="92" t="s">
        <v>40</v>
      </c>
      <c r="O17" s="94">
        <v>4330</v>
      </c>
    </row>
    <row r="18" spans="1:15" ht="13.5" customHeight="1" x14ac:dyDescent="0.15">
      <c r="A18" s="133"/>
      <c r="B18" s="27" t="s">
        <v>14</v>
      </c>
      <c r="C18" s="11">
        <f t="array" ref="C18">IF(MIN(IF((C20:D34&gt;0)*(B20:B34=B18),C20:D34))=0,M18,MIN(IF((C20:D34&gt;0)*(B20:B34=B18),C20:D34)))</f>
        <v>5170</v>
      </c>
      <c r="D18" s="12">
        <f t="array" ref="D18">IF(MAX(IF((C20:D34&gt;0)*(B20:B34=B18),C20:D34))=0,M18+50,MAX(IF((C20:D34&gt;0)*(B20:B34=B18),C20:D34)))</f>
        <v>5220</v>
      </c>
      <c r="E18" s="13">
        <f>SUMIF(B20:B34,B18,E20:E34)</f>
        <v>0</v>
      </c>
      <c r="F18" s="105"/>
      <c r="G18" s="14" t="s">
        <v>33</v>
      </c>
      <c r="H18" s="11">
        <f t="array" ref="H18">IF(MAX(IF((H20:I34&gt;0)*(G20:G34=G18),H20:I34))=0,O18,MAX(IF((H20:I34&gt;0)*(G20:G34=G18),H20:I34)))</f>
        <v>4530</v>
      </c>
      <c r="I18" s="12">
        <f t="array" ref="I18">IF(MAX(IF((H20:I34&gt;0)*(G20:G34=G18),H20:I34))=0,O18+50,MAX(IF((H20:I34&gt;0)*(G20:G34=G18),H20:I34)))</f>
        <v>4580</v>
      </c>
      <c r="J18" s="15">
        <f>SUMIF(G20:G34,G18,J20:J34)</f>
        <v>0</v>
      </c>
      <c r="K18" s="122"/>
      <c r="L18" s="92" t="s">
        <v>38</v>
      </c>
      <c r="M18" s="93">
        <f>M17-100</f>
        <v>5170</v>
      </c>
      <c r="N18" s="92" t="s">
        <v>41</v>
      </c>
      <c r="O18" s="94">
        <f>O17+200</f>
        <v>4530</v>
      </c>
    </row>
    <row r="19" spans="1:15" ht="13.5" customHeight="1" x14ac:dyDescent="0.15">
      <c r="A19" s="134"/>
      <c r="B19" s="16" t="s">
        <v>24</v>
      </c>
      <c r="C19" s="17">
        <f t="array" ref="C19">IF(MIN(IF((C20:D34&gt;0)*(B20:B34=B19),C20:D34))=0,M19,MIN(IF((C20:D34&gt;0)*(B20:B34=B19),C20:D34)))</f>
        <v>5120</v>
      </c>
      <c r="D19" s="18">
        <f t="array" ref="D19">IF(MAX(IF((C20:D34&gt;0)*(B20:B34=B19),C20:D34))=0,M19+50,MAX(IF((C20:D34&gt;0)*(B20:B34=B19),C20:D34)))</f>
        <v>5170</v>
      </c>
      <c r="E19" s="19">
        <f>SUMIF(B20:B34,B19,E20:E34)</f>
        <v>0</v>
      </c>
      <c r="F19" s="109"/>
      <c r="G19" s="20" t="s">
        <v>53</v>
      </c>
      <c r="H19" s="17">
        <f t="array" ref="H19">IF(MIN(IF((H20:I34&gt;0)*(G20:G34=G19),H20:I34))=0,O19,MIN(IF((H20:I34&gt;0)*(G20:G34=G19),H20:I34)))</f>
        <v>5130</v>
      </c>
      <c r="I19" s="18">
        <f t="array" ref="I19">IF(MAX(IF((H20:I34&gt;0)*(G20:G34=G19),H20:I34))=0,O19+50,MAX(IF((H20:I34&gt;0)*(G20:G34=G19),H20:I34)))</f>
        <v>5180</v>
      </c>
      <c r="J19" s="21">
        <f>SUMIF(G20:G34,G19,J20:J34)</f>
        <v>0</v>
      </c>
      <c r="K19" s="123"/>
      <c r="L19" s="92" t="s">
        <v>39</v>
      </c>
      <c r="M19" s="93">
        <f>M18-50</f>
        <v>5120</v>
      </c>
      <c r="N19" s="92" t="s">
        <v>49</v>
      </c>
      <c r="O19" s="94">
        <f>O18+600</f>
        <v>5130</v>
      </c>
    </row>
    <row r="20" spans="1:15" ht="14.25" customHeight="1" x14ac:dyDescent="0.15">
      <c r="A20" s="157" t="s">
        <v>57</v>
      </c>
      <c r="B20" s="160" t="s">
        <v>55</v>
      </c>
      <c r="C20" s="152">
        <v>5250</v>
      </c>
      <c r="D20" s="152"/>
      <c r="E20" s="151">
        <v>1000</v>
      </c>
      <c r="F20" s="151"/>
      <c r="G20" s="152"/>
      <c r="H20" s="24"/>
      <c r="I20" s="24"/>
      <c r="J20" s="151"/>
      <c r="K20" s="124"/>
      <c r="L20" s="92"/>
      <c r="M20" s="93"/>
      <c r="N20" s="92"/>
      <c r="O20" s="94"/>
    </row>
    <row r="21" spans="1:15" ht="13.5" customHeight="1" x14ac:dyDescent="0.15">
      <c r="A21" s="157" t="s">
        <v>58</v>
      </c>
      <c r="B21" s="160" t="s">
        <v>55</v>
      </c>
      <c r="C21" s="152">
        <v>5270</v>
      </c>
      <c r="D21" s="152"/>
      <c r="E21" s="151">
        <v>300</v>
      </c>
      <c r="F21" s="151" t="s">
        <v>59</v>
      </c>
      <c r="G21" s="152"/>
      <c r="H21" s="153"/>
      <c r="I21" s="153"/>
      <c r="J21" s="151"/>
      <c r="K21" s="124"/>
      <c r="L21" s="92"/>
      <c r="M21" s="93"/>
      <c r="N21" s="92"/>
      <c r="O21" s="94"/>
    </row>
    <row r="22" spans="1:15" ht="13.5" customHeight="1" x14ac:dyDescent="0.15">
      <c r="A22" s="157" t="s">
        <v>77</v>
      </c>
      <c r="B22" s="160"/>
      <c r="C22" s="152"/>
      <c r="D22" s="152"/>
      <c r="E22" s="151"/>
      <c r="F22" s="151"/>
      <c r="G22" s="152" t="s">
        <v>78</v>
      </c>
      <c r="H22" s="153">
        <v>4340</v>
      </c>
      <c r="I22" s="153"/>
      <c r="J22" s="153">
        <v>500</v>
      </c>
      <c r="K22" s="151" t="s">
        <v>79</v>
      </c>
      <c r="L22" s="92"/>
      <c r="M22" s="93"/>
      <c r="N22" s="92"/>
      <c r="O22" s="94"/>
    </row>
    <row r="23" spans="1:15" ht="13.5" customHeight="1" x14ac:dyDescent="0.15">
      <c r="A23" s="51" t="s">
        <v>80</v>
      </c>
      <c r="B23" s="160"/>
      <c r="C23" s="152"/>
      <c r="D23" s="152"/>
      <c r="E23" s="151"/>
      <c r="F23" s="151"/>
      <c r="G23" s="152" t="s">
        <v>78</v>
      </c>
      <c r="H23" s="153">
        <v>4340</v>
      </c>
      <c r="I23" s="153"/>
      <c r="J23" s="153">
        <v>1000</v>
      </c>
      <c r="K23" s="151" t="s">
        <v>79</v>
      </c>
      <c r="L23" s="92"/>
      <c r="M23" s="93"/>
      <c r="N23" s="92"/>
      <c r="O23" s="94"/>
    </row>
    <row r="24" spans="1:15" ht="13.5" customHeight="1" x14ac:dyDescent="0.15">
      <c r="A24" s="51"/>
      <c r="B24" s="160"/>
      <c r="C24" s="152"/>
      <c r="D24" s="153"/>
      <c r="E24" s="151"/>
      <c r="F24" s="151"/>
      <c r="G24" s="152"/>
      <c r="H24" s="153"/>
      <c r="I24" s="153"/>
      <c r="J24" s="151"/>
      <c r="K24" s="124"/>
      <c r="L24" s="92"/>
      <c r="M24" s="93"/>
      <c r="N24" s="92"/>
      <c r="O24" s="94"/>
    </row>
    <row r="25" spans="1:15" ht="13.5" customHeight="1" x14ac:dyDescent="0.15">
      <c r="A25" s="51"/>
      <c r="B25" s="156"/>
      <c r="C25" s="152"/>
      <c r="D25" s="153"/>
      <c r="E25" s="151"/>
      <c r="F25" s="151"/>
      <c r="G25" s="152"/>
      <c r="H25" s="153"/>
      <c r="I25" s="153"/>
      <c r="J25" s="151"/>
      <c r="K25" s="124"/>
      <c r="L25" s="92"/>
      <c r="M25" s="93"/>
      <c r="N25" s="92"/>
      <c r="O25" s="94"/>
    </row>
    <row r="26" spans="1:15" ht="13.5" customHeight="1" x14ac:dyDescent="0.15">
      <c r="A26" s="51"/>
      <c r="B26" s="156"/>
      <c r="C26" s="152"/>
      <c r="D26" s="153"/>
      <c r="E26" s="151"/>
      <c r="F26" s="151"/>
      <c r="G26" s="152"/>
      <c r="H26" s="23"/>
      <c r="I26" s="24"/>
      <c r="J26" s="23"/>
      <c r="K26" s="124"/>
      <c r="L26" s="92"/>
      <c r="M26" s="93"/>
      <c r="N26" s="92"/>
      <c r="O26" s="94"/>
    </row>
    <row r="27" spans="1:15" ht="13.5" customHeight="1" x14ac:dyDescent="0.15">
      <c r="A27" s="51"/>
      <c r="B27" s="156"/>
      <c r="C27" s="152"/>
      <c r="D27" s="153"/>
      <c r="E27" s="151"/>
      <c r="F27" s="151"/>
      <c r="G27" s="25"/>
      <c r="H27" s="23"/>
      <c r="I27" s="24"/>
      <c r="J27" s="3"/>
      <c r="K27" s="107"/>
      <c r="L27" s="92"/>
      <c r="M27" s="93"/>
      <c r="N27" s="92"/>
      <c r="O27" s="94"/>
    </row>
    <row r="28" spans="1:15" ht="13.5" customHeight="1" x14ac:dyDescent="0.15">
      <c r="A28" s="51"/>
      <c r="B28" s="156"/>
      <c r="C28" s="152"/>
      <c r="D28" s="153"/>
      <c r="E28" s="151"/>
      <c r="F28" s="151"/>
      <c r="G28" s="149"/>
      <c r="H28" s="23"/>
      <c r="I28" s="24"/>
      <c r="J28" s="24"/>
      <c r="K28" s="124"/>
      <c r="L28" s="92"/>
      <c r="M28" s="93"/>
      <c r="N28" s="92"/>
      <c r="O28" s="94"/>
    </row>
    <row r="29" spans="1:15" ht="13.5" customHeight="1" x14ac:dyDescent="0.15">
      <c r="A29" s="51"/>
      <c r="B29" s="156"/>
      <c r="C29" s="23"/>
      <c r="D29" s="24"/>
      <c r="E29" s="151"/>
      <c r="F29" s="155"/>
      <c r="G29" s="25"/>
      <c r="H29" s="23"/>
      <c r="I29" s="24"/>
      <c r="J29" s="26"/>
      <c r="K29" s="124"/>
      <c r="L29" s="92"/>
      <c r="M29" s="93"/>
      <c r="N29" s="92"/>
      <c r="O29" s="94"/>
    </row>
    <row r="30" spans="1:15" ht="13.5" customHeight="1" x14ac:dyDescent="0.15">
      <c r="A30" s="51"/>
      <c r="B30" s="156"/>
      <c r="C30" s="152"/>
      <c r="D30" s="24"/>
      <c r="E30" s="151"/>
      <c r="F30" s="155"/>
      <c r="G30" s="22"/>
      <c r="H30" s="23"/>
      <c r="I30" s="24"/>
      <c r="J30" s="26"/>
      <c r="K30" s="124"/>
      <c r="L30" s="92"/>
      <c r="M30" s="93"/>
      <c r="N30" s="92"/>
      <c r="O30" s="94"/>
    </row>
    <row r="31" spans="1:15" ht="13.5" customHeight="1" x14ac:dyDescent="0.15">
      <c r="A31" s="51"/>
      <c r="B31" s="156"/>
      <c r="C31" s="152"/>
      <c r="D31" s="24"/>
      <c r="E31" s="151"/>
      <c r="F31" s="107"/>
      <c r="G31" s="22"/>
      <c r="H31" s="23"/>
      <c r="I31" s="24"/>
      <c r="J31" s="26"/>
      <c r="K31" s="124"/>
      <c r="L31" s="92"/>
      <c r="M31" s="93"/>
      <c r="N31" s="92"/>
      <c r="O31" s="94"/>
    </row>
    <row r="32" spans="1:15" ht="13.5" customHeight="1" x14ac:dyDescent="0.15">
      <c r="A32" s="51"/>
      <c r="B32" s="156"/>
      <c r="C32" s="23"/>
      <c r="D32" s="24"/>
      <c r="E32" s="3"/>
      <c r="F32" s="107"/>
      <c r="G32" s="22"/>
      <c r="H32" s="23"/>
      <c r="I32" s="24"/>
      <c r="J32" s="26"/>
      <c r="K32" s="124"/>
      <c r="L32" s="92"/>
      <c r="M32" s="93"/>
      <c r="N32" s="92"/>
      <c r="O32" s="94"/>
    </row>
    <row r="33" spans="1:15" ht="13.5" customHeight="1" x14ac:dyDescent="0.15">
      <c r="A33" s="51"/>
      <c r="B33" s="156"/>
      <c r="C33" s="23"/>
      <c r="D33" s="24"/>
      <c r="E33" s="3"/>
      <c r="F33" s="107"/>
      <c r="G33" s="22"/>
      <c r="H33" s="23"/>
      <c r="I33" s="24"/>
      <c r="J33" s="26"/>
      <c r="K33" s="124"/>
      <c r="L33" s="92"/>
      <c r="M33" s="93"/>
      <c r="N33" s="92"/>
      <c r="O33" s="94"/>
    </row>
    <row r="34" spans="1:15" ht="15" customHeight="1" thickBot="1" x14ac:dyDescent="0.2">
      <c r="A34" s="51"/>
      <c r="B34" s="52"/>
      <c r="C34" s="23"/>
      <c r="D34" s="24"/>
      <c r="E34" s="3"/>
      <c r="F34" s="107"/>
      <c r="G34" s="22"/>
      <c r="H34" s="23"/>
      <c r="I34" s="24"/>
      <c r="J34" s="26"/>
      <c r="K34" s="124"/>
      <c r="L34" s="92"/>
      <c r="M34" s="93"/>
      <c r="N34" s="92"/>
      <c r="O34" s="94"/>
    </row>
    <row r="35" spans="1:15" ht="14.25" thickTop="1" x14ac:dyDescent="0.15">
      <c r="A35" s="132" t="s">
        <v>4</v>
      </c>
      <c r="B35" s="32" t="s">
        <v>51</v>
      </c>
      <c r="C35" s="33">
        <f t="array" ref="C35">IF(MIN(IF((C38:D51&gt;0)*(B38:B51=B35),C38:D51))=0,M35,MIN(IF((C38:D51&gt;0)*(B38:B51=B35),C38:D51)))</f>
        <v>5220</v>
      </c>
      <c r="D35" s="34">
        <f t="array" ref="D35">IF(MAX(IF((C38:D51&gt;0)*(B38:B51=B35),C38:D51))=0,M35+50,MAX(IF((C38:D51&gt;0)*(B38:B51=B35),C38:D51)))</f>
        <v>5280</v>
      </c>
      <c r="E35" s="35">
        <f>SUMIF(B38:B51,B35,E38:E51)</f>
        <v>7000</v>
      </c>
      <c r="F35" s="110" t="str">
        <f>F2</f>
        <v>合同基差</v>
      </c>
      <c r="G35" s="100" t="s">
        <v>10</v>
      </c>
      <c r="H35" s="33">
        <f t="array" ref="H35">IF(MIN(IF((H38:I51&gt;0)*(G38:G51=G35),H38:I51))=0,O35,MIN(IF((H38:I51&gt;0)*(G38:G51=G35),H38:I51)))</f>
        <v>4350</v>
      </c>
      <c r="I35" s="34">
        <f t="array" ref="I35">IF(MAX(IF((H38:I51&gt;0)*(G38:G51=G35),H38:I51))=0,O35+50,MAX(IF((H38:I51&gt;0)*(G38:G51=G35),H38:I51)))</f>
        <v>4400</v>
      </c>
      <c r="J35" s="36">
        <f>SUMIF(G38:G51,G35,J38:J51)</f>
        <v>0</v>
      </c>
      <c r="K35" s="125" t="str">
        <f>K2</f>
        <v>合同基差</v>
      </c>
      <c r="L35" s="92" t="s">
        <v>36</v>
      </c>
      <c r="M35" s="93">
        <v>5280</v>
      </c>
      <c r="N35" s="92" t="s">
        <v>40</v>
      </c>
      <c r="O35" s="94">
        <v>4350</v>
      </c>
    </row>
    <row r="36" spans="1:15" x14ac:dyDescent="0.15">
      <c r="A36" s="133"/>
      <c r="B36" s="10" t="s">
        <v>52</v>
      </c>
      <c r="C36" s="11">
        <f t="array" ref="C36">IF(MIN(IF((C38:D51&gt;0)*(B38:B51=B36),C38:D51))=0,M36,MIN(IF((C38:D51&gt;0)*(B38:B51=B36),C38:D51)))</f>
        <v>5180</v>
      </c>
      <c r="D36" s="12">
        <f t="array" ref="D36">IF(MAX(IF((C38:D51&gt;0)*(B38:B51=B36),C38:D51))=0,M36+50,MAX(IF((C38:D51&gt;0)*(B38:B51=B36),C38:D51)))</f>
        <v>5230</v>
      </c>
      <c r="E36" s="13">
        <f>SUMIF(B38:B51,B36,E38:E51)</f>
        <v>0</v>
      </c>
      <c r="F36" s="105"/>
      <c r="G36" s="14" t="s">
        <v>43</v>
      </c>
      <c r="H36" s="11">
        <f t="array" ref="H36">IF(MIN(IF((H38:I51&gt;0)*(G38:G51=G36),H38:I51))=0,O36,MIN(IF((H38:I51&gt;0)*(G38:G51=G36),H38:I51)))</f>
        <v>4550</v>
      </c>
      <c r="I36" s="12">
        <f t="array" ref="I36">IF(MAX(IF((H38:I51&gt;0)*(G38:G51=G36),H38:I51))=0,O36+50,MAX(IF((H38:I51&gt;0)*(G38:G51=G36),H38:I51)))</f>
        <v>4600</v>
      </c>
      <c r="J36" s="15">
        <f>SUMIF(G38:G51,G36,J38:J51)</f>
        <v>0</v>
      </c>
      <c r="K36" s="122"/>
      <c r="L36" s="92" t="s">
        <v>38</v>
      </c>
      <c r="M36" s="93">
        <f>M35-100</f>
        <v>5180</v>
      </c>
      <c r="N36" s="92" t="s">
        <v>41</v>
      </c>
      <c r="O36" s="94">
        <f>O35+200</f>
        <v>4550</v>
      </c>
    </row>
    <row r="37" spans="1:15" x14ac:dyDescent="0.15">
      <c r="A37" s="134"/>
      <c r="B37" s="16" t="s">
        <v>24</v>
      </c>
      <c r="C37" s="11">
        <f>C36-100</f>
        <v>5080</v>
      </c>
      <c r="D37" s="12">
        <f>D36-100</f>
        <v>5130</v>
      </c>
      <c r="E37" s="13">
        <f>SUMIF(B39:B52,B37,E39:E52)</f>
        <v>0</v>
      </c>
      <c r="F37" s="109"/>
      <c r="G37" s="14"/>
      <c r="H37" s="11"/>
      <c r="I37" s="18"/>
      <c r="J37" s="21"/>
      <c r="K37" s="123"/>
      <c r="L37" s="92" t="s">
        <v>39</v>
      </c>
      <c r="M37" s="93">
        <f>M36-50</f>
        <v>5130</v>
      </c>
      <c r="N37" s="92" t="s">
        <v>42</v>
      </c>
      <c r="O37" s="94">
        <f>O36+400</f>
        <v>4950</v>
      </c>
    </row>
    <row r="38" spans="1:15" ht="13.5" customHeight="1" x14ac:dyDescent="0.15">
      <c r="A38" s="157" t="s">
        <v>60</v>
      </c>
      <c r="B38" s="160" t="s">
        <v>55</v>
      </c>
      <c r="C38" s="152">
        <v>5280</v>
      </c>
      <c r="D38" s="152"/>
      <c r="E38" s="151">
        <v>1500</v>
      </c>
      <c r="F38" s="151" t="s">
        <v>61</v>
      </c>
      <c r="G38" s="25"/>
      <c r="H38" s="23"/>
      <c r="I38" s="24"/>
      <c r="J38" s="26"/>
      <c r="K38" s="124"/>
      <c r="L38" s="92"/>
      <c r="M38" s="93"/>
      <c r="N38" s="92"/>
      <c r="O38" s="94"/>
    </row>
    <row r="39" spans="1:15" ht="14.25" customHeight="1" x14ac:dyDescent="0.15">
      <c r="A39" s="157" t="s">
        <v>62</v>
      </c>
      <c r="B39" s="160" t="s">
        <v>55</v>
      </c>
      <c r="C39" s="152">
        <v>5280</v>
      </c>
      <c r="D39" s="152"/>
      <c r="E39" s="151">
        <v>1000</v>
      </c>
      <c r="F39" s="151" t="s">
        <v>61</v>
      </c>
      <c r="G39" s="25"/>
      <c r="H39" s="23"/>
      <c r="I39" s="24"/>
      <c r="J39" s="26"/>
      <c r="K39" s="124"/>
      <c r="L39" s="92"/>
      <c r="M39" s="93"/>
      <c r="N39" s="92"/>
      <c r="O39" s="94"/>
    </row>
    <row r="40" spans="1:15" ht="12.75" customHeight="1" x14ac:dyDescent="0.15">
      <c r="A40" s="51" t="s">
        <v>63</v>
      </c>
      <c r="B40" s="160" t="s">
        <v>55</v>
      </c>
      <c r="C40" s="152">
        <v>5250</v>
      </c>
      <c r="D40" s="152"/>
      <c r="E40" s="151">
        <v>2000</v>
      </c>
      <c r="F40" s="151"/>
      <c r="G40" s="149"/>
      <c r="H40" s="23"/>
      <c r="I40" s="24"/>
      <c r="J40" s="26"/>
      <c r="K40" s="124"/>
      <c r="L40" s="92"/>
      <c r="M40" s="93"/>
      <c r="N40" s="92"/>
      <c r="O40" s="94"/>
    </row>
    <row r="41" spans="1:15" ht="12.75" customHeight="1" x14ac:dyDescent="0.15">
      <c r="A41" s="51" t="s">
        <v>64</v>
      </c>
      <c r="B41" s="160" t="s">
        <v>55</v>
      </c>
      <c r="C41" s="152">
        <v>5220</v>
      </c>
      <c r="D41" s="152">
        <v>5230</v>
      </c>
      <c r="E41" s="151">
        <v>2500</v>
      </c>
      <c r="F41" s="151" t="s">
        <v>65</v>
      </c>
      <c r="G41" s="25"/>
      <c r="H41" s="23"/>
      <c r="I41" s="24"/>
      <c r="J41" s="26"/>
      <c r="K41" s="124"/>
      <c r="L41" s="92"/>
      <c r="M41" s="93"/>
      <c r="N41" s="92"/>
      <c r="O41" s="94"/>
    </row>
    <row r="42" spans="1:15" ht="13.5" customHeight="1" x14ac:dyDescent="0.15">
      <c r="A42" s="51"/>
      <c r="B42" s="160"/>
      <c r="C42" s="152"/>
      <c r="D42" s="152"/>
      <c r="E42" s="151"/>
      <c r="F42" s="151"/>
      <c r="G42" s="25"/>
      <c r="H42" s="153"/>
      <c r="I42" s="153"/>
      <c r="J42" s="151"/>
      <c r="K42" s="124"/>
      <c r="L42" s="92"/>
      <c r="M42" s="93"/>
      <c r="N42" s="92"/>
      <c r="O42" s="94"/>
    </row>
    <row r="43" spans="1:15" ht="13.5" customHeight="1" x14ac:dyDescent="0.15">
      <c r="A43" s="51"/>
      <c r="B43" s="160"/>
      <c r="C43" s="152"/>
      <c r="D43" s="152"/>
      <c r="E43" s="151"/>
      <c r="F43" s="151"/>
      <c r="G43" s="25"/>
      <c r="H43" s="23"/>
      <c r="I43" s="24"/>
      <c r="J43" s="26"/>
      <c r="K43" s="124"/>
      <c r="L43" s="92"/>
      <c r="M43" s="93"/>
      <c r="N43" s="92"/>
      <c r="O43" s="94"/>
    </row>
    <row r="44" spans="1:15" ht="13.5" customHeight="1" x14ac:dyDescent="0.15">
      <c r="A44" s="51"/>
      <c r="B44" s="160"/>
      <c r="C44" s="152"/>
      <c r="D44" s="153"/>
      <c r="E44" s="151"/>
      <c r="F44" s="155"/>
      <c r="G44" s="25"/>
      <c r="H44" s="23"/>
      <c r="I44" s="24"/>
      <c r="J44" s="26"/>
      <c r="K44" s="124"/>
      <c r="L44" s="92"/>
      <c r="M44" s="93"/>
      <c r="N44" s="92"/>
      <c r="O44" s="94"/>
    </row>
    <row r="45" spans="1:15" x14ac:dyDescent="0.15">
      <c r="A45" s="51"/>
      <c r="B45" s="160"/>
      <c r="C45" s="152"/>
      <c r="D45" s="153"/>
      <c r="E45" s="151"/>
      <c r="F45" s="155"/>
      <c r="G45" s="149"/>
      <c r="H45" s="23"/>
      <c r="I45" s="24"/>
      <c r="J45" s="26"/>
      <c r="K45" s="124"/>
      <c r="L45" s="92"/>
      <c r="M45" s="93"/>
      <c r="N45" s="92"/>
      <c r="O45" s="94"/>
    </row>
    <row r="46" spans="1:15" ht="13.5" customHeight="1" x14ac:dyDescent="0.15">
      <c r="A46" s="51"/>
      <c r="B46" s="156"/>
      <c r="C46" s="152"/>
      <c r="D46" s="153"/>
      <c r="E46" s="151"/>
      <c r="F46" s="155"/>
      <c r="G46" s="25"/>
      <c r="H46" s="23"/>
      <c r="I46" s="24"/>
      <c r="J46" s="26"/>
      <c r="K46" s="124"/>
      <c r="L46" s="92"/>
      <c r="M46" s="93"/>
      <c r="N46" s="92"/>
      <c r="O46" s="94"/>
    </row>
    <row r="47" spans="1:15" ht="13.5" customHeight="1" x14ac:dyDescent="0.15">
      <c r="A47" s="51"/>
      <c r="B47" s="156"/>
      <c r="C47" s="152"/>
      <c r="D47" s="153"/>
      <c r="E47" s="151"/>
      <c r="F47" s="151"/>
      <c r="G47" s="25"/>
      <c r="H47" s="23"/>
      <c r="I47" s="24"/>
      <c r="J47" s="26"/>
      <c r="K47" s="124"/>
      <c r="L47" s="92"/>
      <c r="M47" s="93"/>
      <c r="N47" s="92"/>
      <c r="O47" s="94"/>
    </row>
    <row r="48" spans="1:15" x14ac:dyDescent="0.15">
      <c r="A48" s="51"/>
      <c r="B48" s="156"/>
      <c r="C48" s="152"/>
      <c r="D48" s="153"/>
      <c r="E48" s="151"/>
      <c r="F48" s="155"/>
      <c r="G48" s="25"/>
      <c r="H48" s="23"/>
      <c r="I48" s="24"/>
      <c r="J48" s="26"/>
      <c r="K48" s="124"/>
      <c r="L48" s="92"/>
      <c r="M48" s="93"/>
      <c r="N48" s="92"/>
      <c r="O48" s="94"/>
    </row>
    <row r="49" spans="1:15" ht="14.25" customHeight="1" x14ac:dyDescent="0.15">
      <c r="A49" s="51"/>
      <c r="B49" s="156"/>
      <c r="C49" s="152"/>
      <c r="D49" s="153"/>
      <c r="E49" s="151"/>
      <c r="F49" s="155"/>
      <c r="G49" s="25"/>
      <c r="H49" s="23"/>
      <c r="I49" s="24"/>
      <c r="J49" s="26"/>
      <c r="K49" s="124"/>
      <c r="L49" s="92"/>
      <c r="M49" s="93"/>
      <c r="N49" s="92"/>
      <c r="O49" s="94"/>
    </row>
    <row r="50" spans="1:15" x14ac:dyDescent="0.15">
      <c r="A50" s="98"/>
      <c r="B50" s="156"/>
      <c r="C50" s="23"/>
      <c r="D50" s="24"/>
      <c r="E50" s="3"/>
      <c r="F50" s="145"/>
      <c r="G50" s="25"/>
      <c r="H50" s="23"/>
      <c r="I50" s="24"/>
      <c r="J50" s="26"/>
      <c r="K50" s="124"/>
      <c r="L50" s="92"/>
      <c r="M50" s="93"/>
      <c r="N50" s="92"/>
      <c r="O50" s="94"/>
    </row>
    <row r="51" spans="1:15" ht="14.25" thickBot="1" x14ac:dyDescent="0.2">
      <c r="A51" s="98"/>
      <c r="B51" s="52"/>
      <c r="C51" s="23"/>
      <c r="D51" s="24"/>
      <c r="E51" s="3"/>
      <c r="F51" s="107"/>
      <c r="G51" s="25"/>
      <c r="H51" s="23"/>
      <c r="I51" s="24"/>
      <c r="J51" s="26"/>
      <c r="K51" s="124"/>
      <c r="L51" s="92"/>
      <c r="M51" s="93"/>
      <c r="N51" s="92"/>
      <c r="O51" s="94"/>
    </row>
    <row r="52" spans="1:15" ht="12" customHeight="1" thickTop="1" x14ac:dyDescent="0.15">
      <c r="A52" s="142" t="s">
        <v>7</v>
      </c>
      <c r="B52" s="4" t="s">
        <v>13</v>
      </c>
      <c r="C52" s="5">
        <f t="array" ref="C52">IF(MIN(IF((C55:D64&gt;0)*(B55:B64=B52),C55:D64))=0,M52,MIN(IF((C55:D64&gt;0)*(B55:B64=B52),C55:D64)))</f>
        <v>5250</v>
      </c>
      <c r="D52" s="6">
        <f t="array" ref="D52">IF(MAX(IF((C55:D64&gt;0)*(B55:B64=B52),C55:D64))=0,M52+50,MAX(IF((C55:D64&gt;0)*(B55:B64=B52),C55:D64)))</f>
        <v>5310</v>
      </c>
      <c r="E52" s="7">
        <f>SUMIF(B55:B64,B52,E55:E64)</f>
        <v>20000</v>
      </c>
      <c r="F52" s="108" t="str">
        <f>F2</f>
        <v>合同基差</v>
      </c>
      <c r="G52" s="8" t="s">
        <v>12</v>
      </c>
      <c r="H52" s="5">
        <f t="array" ref="H52">IF(MIN(IF((H55:I64&gt;0)*(G55:G64=G52),H55:I64))=0,O52,MIN(IF((H55:I64&gt;0)*(G55:G64=G52),H55:I64)))</f>
        <v>4350</v>
      </c>
      <c r="I52" s="6">
        <f t="array" ref="I52">IF(MAX(IF((H55:I64&gt;0)*(G55:G64=G52),H55:I64))=0,O52+50,MAX(IF((H55:I64&gt;0)*(G55:G64=G52),H55:I64)))</f>
        <v>4400</v>
      </c>
      <c r="J52" s="9">
        <f>SUMIF(G55:G64,G52,J55:J64)</f>
        <v>0</v>
      </c>
      <c r="K52" s="125" t="str">
        <f>K2</f>
        <v>合同基差</v>
      </c>
      <c r="L52" s="92" t="s">
        <v>36</v>
      </c>
      <c r="M52" s="93">
        <v>5360</v>
      </c>
      <c r="N52" s="92" t="s">
        <v>40</v>
      </c>
      <c r="O52" s="94">
        <v>4350</v>
      </c>
    </row>
    <row r="53" spans="1:15" x14ac:dyDescent="0.15">
      <c r="A53" s="143"/>
      <c r="B53" s="10" t="s">
        <v>25</v>
      </c>
      <c r="C53" s="11">
        <f t="array" ref="C53">IF(MIN(IF((C55:D64&gt;0)*(B55:B64=B53),C55:D64))=0,M53,MIN(IF((C55:D64&gt;0)*(B55:B64=B53),C55:D64)))</f>
        <v>5260</v>
      </c>
      <c r="D53" s="12">
        <f t="array" ref="D53">IF(MAX(IF((C55:D64&gt;0)*(B55:B64=B53),C55:D64))=0,M53+50,MAX(IF((C55:D64&gt;0)*(B55:B64=B53),C55:D64)))</f>
        <v>5310</v>
      </c>
      <c r="E53" s="13">
        <f>SUMIF(B55:B64,B53,E55:E64)</f>
        <v>0</v>
      </c>
      <c r="F53" s="105"/>
      <c r="G53" s="14" t="s">
        <v>23</v>
      </c>
      <c r="H53" s="11">
        <f t="array" ref="H53">IF(MIN(IF((H55:I64&gt;0)*(G55:G64=G53),H55:I64))=0,O53,MIN(IF((H55:I64&gt;0)*(G55:G64=G53),H55:I64)))</f>
        <v>4550</v>
      </c>
      <c r="I53" s="12">
        <f t="array" ref="I53">IF(MAX(IF((H55:I64&gt;0)*(G55:G64=G53),H55:I64))=0,O53+50,MAX(IF((H55:I64&gt;0)*(G55:G64=G53),H55:I64)))</f>
        <v>4600</v>
      </c>
      <c r="J53" s="15">
        <f t="array" ref="J53">SUMIF(G55:G64,G53,J55:J64)</f>
        <v>0</v>
      </c>
      <c r="K53" s="113"/>
      <c r="L53" s="92" t="s">
        <v>38</v>
      </c>
      <c r="M53" s="93">
        <f>M52-100</f>
        <v>5260</v>
      </c>
      <c r="N53" s="92" t="s">
        <v>41</v>
      </c>
      <c r="O53" s="94">
        <f>O52+200</f>
        <v>4550</v>
      </c>
    </row>
    <row r="54" spans="1:15" x14ac:dyDescent="0.15">
      <c r="A54" s="144"/>
      <c r="B54" s="16" t="s">
        <v>29</v>
      </c>
      <c r="C54" s="17">
        <f t="array" ref="C54">IF(MIN(IF((C55:D64&gt;0)*(B55:B64=B54),C55:D64))=0,M54,MIN(IF((C55:D64&gt;0)*(B55:B64=B54),C55:D64)))</f>
        <v>5160</v>
      </c>
      <c r="D54" s="18">
        <f t="array" ref="D54">IF(MAX(IF((C55:D64&gt;0)*(B55:B64=B54),C55:D64))=0,M54+50,MAX(IF((C55:D64&gt;0)*(B55:B64=B54),C55:D64)))</f>
        <v>5210</v>
      </c>
      <c r="E54" s="19">
        <f>SUMIF(B55:B64,B54,E55:E64)</f>
        <v>0</v>
      </c>
      <c r="F54" s="109"/>
      <c r="G54" s="20" t="s">
        <v>44</v>
      </c>
      <c r="H54" s="17">
        <f t="array" ref="H54">IF(MIN(IF((H55:I64&gt;0)*(G55:G64=G54),H55:I64))=0,O54,MIN(IF((H55:I64&gt;0)*(G55:G64=G54),H55:I64)))</f>
        <v>4950</v>
      </c>
      <c r="I54" s="18">
        <f t="array" ref="I54">IF(MAX(IF((H55:I64&gt;0)*(G55:G64=G54),H55:I64))=0,O54+50,MAX(IF((H55:I64&gt;0)*(G55:G64=G54),H55:I64)))</f>
        <v>5000</v>
      </c>
      <c r="J54" s="21">
        <f t="array" ref="J54">SUMIF(G55:G64,G54,J55:J64)</f>
        <v>0</v>
      </c>
      <c r="K54" s="114"/>
      <c r="L54" s="92" t="s">
        <v>39</v>
      </c>
      <c r="M54" s="93">
        <f>M53-100</f>
        <v>5160</v>
      </c>
      <c r="N54" s="92" t="s">
        <v>42</v>
      </c>
      <c r="O54" s="94">
        <f>O53+400</f>
        <v>4950</v>
      </c>
    </row>
    <row r="55" spans="1:15" ht="14.25" customHeight="1" x14ac:dyDescent="0.15">
      <c r="A55" s="51" t="s">
        <v>66</v>
      </c>
      <c r="B55" s="160" t="s">
        <v>55</v>
      </c>
      <c r="C55" s="152">
        <v>5250</v>
      </c>
      <c r="D55" s="152">
        <v>5310</v>
      </c>
      <c r="E55" s="151">
        <v>20000</v>
      </c>
      <c r="F55" s="151" t="s">
        <v>67</v>
      </c>
      <c r="G55" s="149"/>
      <c r="H55" s="152"/>
      <c r="I55" s="152"/>
      <c r="J55" s="115"/>
      <c r="K55" s="161"/>
      <c r="L55" s="158"/>
      <c r="M55" s="93"/>
      <c r="N55" s="92"/>
      <c r="O55" s="94"/>
    </row>
    <row r="56" spans="1:15" ht="13.5" customHeight="1" x14ac:dyDescent="0.15">
      <c r="A56" s="51"/>
      <c r="B56" s="160"/>
      <c r="C56" s="152"/>
      <c r="D56" s="152"/>
      <c r="E56" s="151"/>
      <c r="F56" s="151"/>
      <c r="G56" s="149"/>
      <c r="H56" s="152"/>
      <c r="I56" s="152"/>
      <c r="J56" s="115"/>
      <c r="K56" s="150"/>
      <c r="L56" s="158"/>
      <c r="M56" s="93"/>
      <c r="N56" s="92"/>
      <c r="O56" s="94"/>
    </row>
    <row r="57" spans="1:15" ht="12.75" customHeight="1" x14ac:dyDescent="0.15">
      <c r="A57" s="51"/>
      <c r="B57" s="160"/>
      <c r="C57" s="152"/>
      <c r="D57" s="152"/>
      <c r="E57" s="151"/>
      <c r="F57" s="151"/>
      <c r="G57" s="149"/>
      <c r="H57" s="152"/>
      <c r="I57" s="152"/>
      <c r="J57" s="115"/>
      <c r="K57" s="150"/>
      <c r="L57" s="158"/>
      <c r="M57" s="93"/>
      <c r="N57" s="92"/>
      <c r="O57" s="94"/>
    </row>
    <row r="58" spans="1:15" ht="12.75" customHeight="1" x14ac:dyDescent="0.15">
      <c r="A58" s="51"/>
      <c r="B58" s="160"/>
      <c r="C58" s="152"/>
      <c r="D58" s="153"/>
      <c r="E58" s="151"/>
      <c r="F58" s="151"/>
      <c r="G58" s="149"/>
      <c r="H58" s="152"/>
      <c r="I58" s="152"/>
      <c r="J58" s="115"/>
      <c r="K58" s="150"/>
      <c r="L58" s="92"/>
      <c r="M58" s="93"/>
      <c r="N58" s="92"/>
      <c r="O58" s="94"/>
    </row>
    <row r="59" spans="1:15" ht="12.75" customHeight="1" x14ac:dyDescent="0.15">
      <c r="A59" s="51"/>
      <c r="B59" s="156"/>
      <c r="C59" s="152"/>
      <c r="D59" s="153"/>
      <c r="E59" s="151"/>
      <c r="F59" s="151"/>
      <c r="G59" s="149"/>
      <c r="H59" s="149"/>
      <c r="I59" s="149"/>
      <c r="J59" s="149"/>
      <c r="K59" s="124"/>
      <c r="L59" s="92"/>
      <c r="M59" s="93"/>
      <c r="N59" s="92"/>
      <c r="O59" s="94"/>
    </row>
    <row r="60" spans="1:15" ht="12.75" customHeight="1" x14ac:dyDescent="0.15">
      <c r="A60" s="157"/>
      <c r="B60" s="156"/>
      <c r="C60" s="23"/>
      <c r="D60" s="24"/>
      <c r="E60" s="3"/>
      <c r="F60" s="145"/>
      <c r="G60" s="149"/>
      <c r="H60" s="149"/>
      <c r="I60" s="149"/>
      <c r="J60" s="149"/>
      <c r="K60" s="124"/>
      <c r="L60" s="92"/>
      <c r="M60" s="93"/>
      <c r="N60" s="92"/>
      <c r="O60" s="94"/>
    </row>
    <row r="61" spans="1:15" ht="12.75" customHeight="1" x14ac:dyDescent="0.15">
      <c r="A61" s="154"/>
      <c r="B61" s="156"/>
      <c r="C61" s="152"/>
      <c r="D61" s="24"/>
      <c r="E61" s="3"/>
      <c r="F61" s="145"/>
      <c r="G61" s="149"/>
      <c r="H61" s="149"/>
      <c r="I61" s="149"/>
      <c r="J61" s="149"/>
      <c r="K61" s="124"/>
      <c r="L61" s="92"/>
      <c r="M61" s="93"/>
      <c r="N61" s="92"/>
      <c r="O61" s="94"/>
    </row>
    <row r="62" spans="1:15" ht="12.75" customHeight="1" x14ac:dyDescent="0.15">
      <c r="A62" s="154"/>
      <c r="B62" s="156"/>
      <c r="C62" s="23"/>
      <c r="D62" s="152"/>
      <c r="E62" s="3"/>
      <c r="F62" s="145"/>
      <c r="G62" s="149"/>
      <c r="H62" s="149"/>
      <c r="I62" s="152"/>
      <c r="J62" s="149"/>
      <c r="K62" s="124"/>
      <c r="L62" s="92"/>
      <c r="M62" s="93"/>
      <c r="N62" s="92"/>
      <c r="O62" s="94"/>
    </row>
    <row r="63" spans="1:15" x14ac:dyDescent="0.15">
      <c r="A63" s="97"/>
      <c r="B63" s="52"/>
      <c r="C63" s="23"/>
      <c r="D63" s="24"/>
      <c r="E63" s="3"/>
      <c r="F63" s="145"/>
      <c r="G63" s="25"/>
      <c r="H63" s="23"/>
      <c r="I63" s="24"/>
      <c r="J63" s="3"/>
      <c r="K63" s="124"/>
      <c r="L63" s="92"/>
      <c r="M63" s="93"/>
      <c r="N63" s="92"/>
      <c r="O63" s="94"/>
    </row>
    <row r="64" spans="1:15" ht="14.25" thickBot="1" x14ac:dyDescent="0.2">
      <c r="A64" s="154"/>
      <c r="B64" s="52"/>
      <c r="C64" s="23"/>
      <c r="D64" s="24"/>
      <c r="E64" s="3"/>
      <c r="F64" s="155"/>
      <c r="G64" s="25"/>
      <c r="H64" s="23"/>
      <c r="I64" s="24"/>
      <c r="J64" s="26"/>
      <c r="K64" s="115"/>
      <c r="L64" s="92"/>
      <c r="M64" s="93"/>
      <c r="N64" s="92"/>
      <c r="O64" s="94"/>
    </row>
    <row r="65" spans="1:15" ht="14.25" thickTop="1" x14ac:dyDescent="0.15">
      <c r="A65" s="136" t="s">
        <v>6</v>
      </c>
      <c r="B65" s="28" t="s">
        <v>11</v>
      </c>
      <c r="C65" s="29">
        <f t="array" ref="C65">IF(MIN(IF((C68:D84&gt;0)*(B68:B84=B65),C68:D84))=0,M65,MIN(IF((C68:D84&gt;0)*(B68:B84=B65),C68:D84)))</f>
        <v>5180</v>
      </c>
      <c r="D65" s="30">
        <f t="array" ref="D65">IF(MAX(IF((C68:D84&gt;0)*(B68:B84=B65),C68:D84))=0,M65+50,MAX(IF((C68:D84&gt;0)*(B68:B84=B65),C68:D84)))</f>
        <v>5290</v>
      </c>
      <c r="E65" s="7">
        <f>SUMIF(B68:B84,B65,E68:E84)</f>
        <v>11100</v>
      </c>
      <c r="F65" s="108" t="str">
        <f>F2</f>
        <v>合同基差</v>
      </c>
      <c r="G65" s="31" t="s">
        <v>12</v>
      </c>
      <c r="H65" s="5">
        <f t="array" ref="H65">IF(MIN(IF((H68:I77&gt;0)*(G68:G77=G65),H68:I77))=0,O65,MIN(IF((H68:I77&gt;0)*(G68:G77=G65),H68:I77)))</f>
        <v>5290</v>
      </c>
      <c r="I65" s="30">
        <f t="array" ref="I65">IF(MAX(IF((H68:I77&gt;0)*(G68:G77=G65),H68:I77))=0,O65+50,MAX(IF((H68:I77&gt;0)*(G68:G77=G65),H68:I77)))</f>
        <v>5290</v>
      </c>
      <c r="J65" s="7">
        <f t="array" ref="J65">SUMIF(G68:G84,G65,J68:J84)</f>
        <v>3000</v>
      </c>
      <c r="K65" s="108" t="str">
        <f>K2</f>
        <v>合同基差</v>
      </c>
      <c r="L65" s="92" t="s">
        <v>36</v>
      </c>
      <c r="M65" s="93">
        <v>5260</v>
      </c>
      <c r="N65" s="92" t="s">
        <v>40</v>
      </c>
      <c r="O65" s="94">
        <v>4280</v>
      </c>
    </row>
    <row r="66" spans="1:15" x14ac:dyDescent="0.15">
      <c r="A66" s="137"/>
      <c r="B66" s="57" t="s">
        <v>25</v>
      </c>
      <c r="C66" s="58">
        <f t="array" ref="C66">IF(MIN(IF((C68:D84&gt;0)*(B68:B84=B66),C68:D84))=0,M66,MIN(IF((C68:D84&gt;0)*(B68:B84=B66),C68:D84)))</f>
        <v>5160</v>
      </c>
      <c r="D66" s="59">
        <f t="array" ref="D66">IF(MAX(IF((C68:D84&gt;0)*(B68:B84=B66),C68:D84))=0,M66+50,MAX(IF((C68:D84&gt;0)*(B68:B84=B66),C68:D84)))</f>
        <v>5210</v>
      </c>
      <c r="E66" s="13">
        <f>SUMIF(B68:B84,B66,E68:E84)</f>
        <v>0</v>
      </c>
      <c r="F66" s="105"/>
      <c r="G66" s="60" t="s">
        <v>47</v>
      </c>
      <c r="H66" s="58">
        <f t="array" ref="H66">IF(MIN(IF((H68:I77&gt;0)*(G68:G77=G66),H68:I77))=0,O66,MIN(IF((H68:I77&gt;0)*(G68:G77=G66),H68:I77)))</f>
        <v>4330</v>
      </c>
      <c r="I66" s="58">
        <f t="array" ref="I66">IF(MAX(IF((H68:I77&gt;0)*(G68:G77=G66),H68:I77))=0,O66+50,MAX(IF((H68:I77&gt;0)*(G68:G77=G66),H68:I77)))</f>
        <v>4380</v>
      </c>
      <c r="J66" s="13">
        <f>SUMIF(G68:G84,G66,J68:J84)</f>
        <v>0</v>
      </c>
      <c r="K66" s="105"/>
      <c r="L66" s="92" t="s">
        <v>38</v>
      </c>
      <c r="M66" s="93">
        <f>M65-100</f>
        <v>5160</v>
      </c>
      <c r="N66" s="92" t="s">
        <v>41</v>
      </c>
      <c r="O66" s="94">
        <f>O65+50</f>
        <v>4330</v>
      </c>
    </row>
    <row r="67" spans="1:15" x14ac:dyDescent="0.15">
      <c r="A67" s="138"/>
      <c r="B67" s="64" t="s">
        <v>32</v>
      </c>
      <c r="C67" s="65">
        <f t="array" ref="C67">IF(MIN(IF((C68:D84&gt;0)*(B68:B84=B67),C68:D84))=0,M67,MIN(IF((C68:D84&gt;0)*(B68:B84=B67),C68:D84)))</f>
        <v>5060</v>
      </c>
      <c r="D67" s="66">
        <f t="array" ref="D67">IF(MAX(IF((C68:D84&gt;0)*(B68:B84=B67),C68:D84))=0,M67+50,MAX(IF((C68:D84&gt;0)*(B68:B84=B67),C68:D84)))</f>
        <v>5110</v>
      </c>
      <c r="E67" s="19">
        <f>SUMIF(B68:B84,B67,E68:E84)</f>
        <v>0</v>
      </c>
      <c r="F67" s="109"/>
      <c r="G67" s="67" t="s">
        <v>53</v>
      </c>
      <c r="H67" s="58">
        <f t="array" ref="H67">IF(MIN(IF((H68:I77&gt;0)*(G68:G77=G67),H68:I77))=0,O67,MIN(IF((H68:I77&gt;0)*(G68:G77=G67),H68:I77)))</f>
        <v>4980</v>
      </c>
      <c r="I67" s="58">
        <f t="array" ref="I67">IF(MAX(IF((H68:I77&gt;0)*(G68:G77=G67),H68:I77))=0,O67+50,MAX(IF((H68:I77&gt;0)*(G68:G77=G67),H68:I77)))</f>
        <v>5030</v>
      </c>
      <c r="J67" s="13">
        <f>SUMIF(G68:G84,G67,J68:J84)</f>
        <v>0</v>
      </c>
      <c r="K67" s="109"/>
      <c r="L67" s="92" t="s">
        <v>39</v>
      </c>
      <c r="M67" s="93">
        <f>M66-100</f>
        <v>5060</v>
      </c>
      <c r="N67" s="92" t="s">
        <v>48</v>
      </c>
      <c r="O67" s="94">
        <f>O65+700</f>
        <v>4980</v>
      </c>
    </row>
    <row r="68" spans="1:15" ht="12.75" customHeight="1" x14ac:dyDescent="0.15">
      <c r="A68" s="51" t="s">
        <v>68</v>
      </c>
      <c r="B68" s="160" t="s">
        <v>69</v>
      </c>
      <c r="C68" s="152">
        <v>5280</v>
      </c>
      <c r="D68" s="152">
        <v>5290</v>
      </c>
      <c r="E68" s="151">
        <v>2000</v>
      </c>
      <c r="F68" s="151" t="s">
        <v>70</v>
      </c>
      <c r="G68" s="149"/>
      <c r="H68" s="152"/>
      <c r="I68" s="152"/>
      <c r="J68" s="149"/>
      <c r="K68" s="124"/>
      <c r="L68" s="92"/>
      <c r="M68" s="93"/>
      <c r="N68" s="92"/>
      <c r="O68" s="94"/>
    </row>
    <row r="69" spans="1:15" ht="13.5" customHeight="1" x14ac:dyDescent="0.15">
      <c r="A69" s="51" t="s">
        <v>71</v>
      </c>
      <c r="B69" s="160" t="s">
        <v>69</v>
      </c>
      <c r="C69" s="152">
        <v>5280</v>
      </c>
      <c r="D69" s="152"/>
      <c r="E69" s="151">
        <v>3000</v>
      </c>
      <c r="F69" s="151" t="s">
        <v>61</v>
      </c>
      <c r="G69" s="149"/>
      <c r="H69" s="152"/>
      <c r="I69" s="152"/>
      <c r="J69" s="149"/>
      <c r="K69" s="124"/>
      <c r="L69" s="92"/>
      <c r="M69" s="93"/>
      <c r="N69" s="92"/>
      <c r="O69" s="94"/>
    </row>
    <row r="70" spans="1:15" ht="14.25" customHeight="1" x14ac:dyDescent="0.15">
      <c r="A70" s="51" t="s">
        <v>72</v>
      </c>
      <c r="B70" s="160" t="s">
        <v>69</v>
      </c>
      <c r="C70" s="152">
        <v>5190</v>
      </c>
      <c r="D70" s="152">
        <v>5200</v>
      </c>
      <c r="E70" s="151">
        <v>1800</v>
      </c>
      <c r="F70" s="151"/>
      <c r="G70" s="149"/>
      <c r="H70" s="152"/>
      <c r="I70" s="152"/>
      <c r="J70" s="149"/>
      <c r="K70" s="124"/>
      <c r="L70" s="92"/>
      <c r="M70" s="93"/>
      <c r="N70" s="92"/>
      <c r="O70" s="94"/>
    </row>
    <row r="71" spans="1:15" ht="15" customHeight="1" x14ac:dyDescent="0.15">
      <c r="A71" s="51" t="s">
        <v>73</v>
      </c>
      <c r="B71" s="160" t="s">
        <v>69</v>
      </c>
      <c r="C71" s="152">
        <v>5180</v>
      </c>
      <c r="D71" s="152">
        <v>5190</v>
      </c>
      <c r="E71" s="151">
        <v>1000</v>
      </c>
      <c r="F71" s="151"/>
      <c r="G71" s="149"/>
      <c r="H71" s="152"/>
      <c r="I71" s="152"/>
      <c r="J71" s="149"/>
      <c r="K71" s="124"/>
      <c r="L71" s="92"/>
      <c r="M71" s="93"/>
      <c r="N71" s="92"/>
      <c r="O71" s="94"/>
    </row>
    <row r="72" spans="1:15" ht="15" customHeight="1" x14ac:dyDescent="0.15">
      <c r="A72" s="51" t="s">
        <v>74</v>
      </c>
      <c r="B72" s="160" t="s">
        <v>69</v>
      </c>
      <c r="C72" s="152">
        <v>5190</v>
      </c>
      <c r="D72" s="152">
        <v>5200</v>
      </c>
      <c r="E72" s="151">
        <v>500</v>
      </c>
      <c r="F72" s="151"/>
      <c r="G72" s="149"/>
      <c r="H72" s="152"/>
      <c r="I72" s="152"/>
      <c r="J72" s="149"/>
      <c r="K72" s="124"/>
      <c r="L72" s="92"/>
      <c r="M72" s="93"/>
      <c r="N72" s="92"/>
      <c r="O72" s="94"/>
    </row>
    <row r="73" spans="1:15" ht="15" customHeight="1" x14ac:dyDescent="0.15">
      <c r="A73" s="51" t="s">
        <v>75</v>
      </c>
      <c r="B73" s="160" t="s">
        <v>69</v>
      </c>
      <c r="C73" s="152">
        <v>5220</v>
      </c>
      <c r="D73" s="152"/>
      <c r="E73" s="151">
        <v>500</v>
      </c>
      <c r="F73" s="151"/>
      <c r="G73" s="149"/>
      <c r="H73" s="37"/>
      <c r="I73" s="38"/>
      <c r="J73" s="3"/>
      <c r="K73" s="155"/>
      <c r="L73" s="92"/>
      <c r="M73" s="93"/>
      <c r="N73" s="92"/>
      <c r="O73" s="94"/>
    </row>
    <row r="74" spans="1:15" ht="13.5" customHeight="1" x14ac:dyDescent="0.15">
      <c r="A74" s="51" t="s">
        <v>76</v>
      </c>
      <c r="B74" s="160" t="s">
        <v>69</v>
      </c>
      <c r="C74" s="152">
        <v>5200</v>
      </c>
      <c r="D74" s="152">
        <v>5220</v>
      </c>
      <c r="E74" s="151">
        <v>2300</v>
      </c>
      <c r="F74" s="151"/>
      <c r="G74" s="149"/>
      <c r="H74" s="37"/>
      <c r="I74" s="37"/>
      <c r="J74" s="151"/>
      <c r="K74" s="124"/>
      <c r="L74" s="92"/>
      <c r="M74" s="93"/>
      <c r="N74" s="92"/>
      <c r="O74" s="94"/>
    </row>
    <row r="75" spans="1:15" ht="13.5" customHeight="1" x14ac:dyDescent="0.15">
      <c r="A75" s="51" t="s">
        <v>81</v>
      </c>
      <c r="B75" s="160"/>
      <c r="C75" s="152"/>
      <c r="D75" s="152"/>
      <c r="E75" s="151"/>
      <c r="F75" s="151"/>
      <c r="G75" s="149" t="s">
        <v>78</v>
      </c>
      <c r="H75" s="153">
        <v>5290</v>
      </c>
      <c r="I75" s="153"/>
      <c r="J75" s="151">
        <v>3000</v>
      </c>
      <c r="K75" s="151" t="s">
        <v>82</v>
      </c>
      <c r="L75" s="92"/>
      <c r="M75" s="93"/>
      <c r="N75" s="92"/>
      <c r="O75" s="94"/>
    </row>
    <row r="76" spans="1:15" ht="13.5" customHeight="1" x14ac:dyDescent="0.15">
      <c r="A76" s="51"/>
      <c r="B76" s="160"/>
      <c r="C76" s="152"/>
      <c r="D76" s="152"/>
      <c r="E76" s="151"/>
      <c r="F76" s="151"/>
      <c r="G76" s="149"/>
      <c r="H76" s="37"/>
      <c r="I76" s="38"/>
      <c r="J76" s="151"/>
      <c r="K76" s="151"/>
      <c r="L76" s="92"/>
      <c r="M76" s="93"/>
      <c r="N76" s="92"/>
      <c r="O76" s="94"/>
    </row>
    <row r="77" spans="1:15" ht="12.75" customHeight="1" x14ac:dyDescent="0.15">
      <c r="A77" s="51"/>
      <c r="B77" s="160"/>
      <c r="C77" s="152"/>
      <c r="D77" s="152"/>
      <c r="E77" s="151"/>
      <c r="F77" s="151"/>
      <c r="G77" s="149"/>
      <c r="H77" s="152"/>
      <c r="I77" s="152"/>
      <c r="J77" s="115"/>
      <c r="K77" s="150"/>
      <c r="L77" s="92"/>
      <c r="M77" s="93"/>
      <c r="N77" s="92"/>
      <c r="O77" s="94"/>
    </row>
    <row r="78" spans="1:15" ht="15" customHeight="1" x14ac:dyDescent="0.15">
      <c r="A78" s="156"/>
      <c r="B78" s="160"/>
      <c r="C78" s="152"/>
      <c r="D78" s="152"/>
      <c r="E78" s="151"/>
      <c r="F78" s="151"/>
      <c r="G78" s="149"/>
      <c r="H78" s="37"/>
      <c r="I78" s="37"/>
      <c r="J78" s="151"/>
      <c r="K78" s="159"/>
      <c r="L78" s="92"/>
      <c r="M78" s="93"/>
      <c r="N78" s="92"/>
      <c r="O78" s="94"/>
    </row>
    <row r="79" spans="1:15" x14ac:dyDescent="0.15">
      <c r="A79" s="156"/>
      <c r="B79" s="160"/>
      <c r="C79" s="153"/>
      <c r="D79" s="153"/>
      <c r="E79" s="151"/>
      <c r="F79" s="107"/>
      <c r="G79" s="149"/>
      <c r="H79" s="152"/>
      <c r="I79" s="152"/>
      <c r="J79" s="149"/>
      <c r="K79" s="124"/>
      <c r="L79" s="92"/>
      <c r="M79" s="93"/>
      <c r="N79" s="92"/>
      <c r="O79" s="94"/>
    </row>
    <row r="80" spans="1:15" x14ac:dyDescent="0.15">
      <c r="A80" s="156"/>
      <c r="B80" s="160"/>
      <c r="C80" s="152"/>
      <c r="D80" s="23"/>
      <c r="E80" s="151"/>
      <c r="F80" s="107"/>
      <c r="G80" s="149"/>
      <c r="H80" s="152"/>
      <c r="I80" s="152"/>
      <c r="J80" s="149"/>
      <c r="K80" s="124"/>
      <c r="L80" s="92"/>
      <c r="M80" s="93"/>
      <c r="N80" s="92"/>
      <c r="O80" s="94"/>
    </row>
    <row r="81" spans="1:15" x14ac:dyDescent="0.15">
      <c r="A81" s="156"/>
      <c r="B81" s="160"/>
      <c r="C81" s="152"/>
      <c r="D81" s="152"/>
      <c r="E81" s="151"/>
      <c r="F81" s="107"/>
      <c r="G81" s="149"/>
      <c r="H81" s="37"/>
      <c r="I81" s="148"/>
      <c r="J81" s="147"/>
      <c r="K81" s="124"/>
      <c r="L81" s="92"/>
      <c r="M81" s="93"/>
      <c r="N81" s="92"/>
      <c r="O81" s="94"/>
    </row>
    <row r="82" spans="1:15" ht="15" customHeight="1" x14ac:dyDescent="0.15">
      <c r="A82" s="156"/>
      <c r="B82" s="160"/>
      <c r="C82" s="152"/>
      <c r="D82" s="23"/>
      <c r="E82" s="38"/>
      <c r="F82" s="107"/>
      <c r="G82" s="25"/>
      <c r="H82" s="23"/>
      <c r="I82" s="23"/>
      <c r="J82" s="147"/>
      <c r="K82" s="107"/>
      <c r="L82" s="92"/>
      <c r="M82" s="93"/>
      <c r="N82" s="92"/>
      <c r="O82" s="94"/>
    </row>
    <row r="83" spans="1:15" x14ac:dyDescent="0.15">
      <c r="A83" s="127"/>
      <c r="B83" s="52"/>
      <c r="C83" s="23"/>
      <c r="D83" s="23"/>
      <c r="E83" s="38"/>
      <c r="F83" s="107"/>
      <c r="G83" s="149"/>
      <c r="H83" s="37"/>
      <c r="I83" s="37"/>
      <c r="J83" s="147"/>
      <c r="K83" s="124"/>
      <c r="L83" s="92"/>
      <c r="M83" s="93"/>
      <c r="N83" s="92"/>
      <c r="O83" s="94"/>
    </row>
    <row r="84" spans="1:15" ht="14.25" thickBot="1" x14ac:dyDescent="0.2">
      <c r="A84" s="126"/>
      <c r="B84" s="2"/>
      <c r="C84" s="2"/>
      <c r="D84" s="2"/>
      <c r="E84" s="2"/>
      <c r="F84" s="111"/>
      <c r="G84" s="2"/>
      <c r="H84" s="2"/>
      <c r="I84" s="2"/>
      <c r="J84" s="146"/>
      <c r="K84" s="111"/>
      <c r="L84" s="92"/>
      <c r="M84" s="93"/>
      <c r="N84" s="92"/>
      <c r="O84" s="94"/>
    </row>
    <row r="85" spans="1:15" ht="14.25" thickTop="1" x14ac:dyDescent="0.15"/>
  </sheetData>
  <mergeCells count="10">
    <mergeCell ref="A4:A8"/>
    <mergeCell ref="C2:D2"/>
    <mergeCell ref="H2:I2"/>
    <mergeCell ref="E2:E3"/>
    <mergeCell ref="B2:B3"/>
    <mergeCell ref="J2:J3"/>
    <mergeCell ref="G2:G3"/>
    <mergeCell ref="K2:K3"/>
    <mergeCell ref="F2:F3"/>
    <mergeCell ref="A1:A3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12" sqref="C12"/>
    </sheetView>
  </sheetViews>
  <sheetFormatPr defaultRowHeight="13.5" x14ac:dyDescent="0.15"/>
  <cols>
    <col min="1" max="1" width="19.25" customWidth="1"/>
  </cols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成交表格</vt:lpstr>
      <vt:lpstr>价格辅助列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2019-05-16T02:02:09Z</dcterms:modified>
</cp:coreProperties>
</file>